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gulatory\Cases\RATE CASES\MO\Electric\ER-2019-0374\14 - Position Statement\Offers of Evidence\EXHIBITS\"/>
    </mc:Choice>
  </mc:AlternateContent>
  <bookViews>
    <workbookView xWindow="0" yWindow="0" windowWidth="20496" windowHeight="7152" tabRatio="966" firstSheet="2" activeTab="2"/>
  </bookViews>
  <sheets>
    <sheet name="TME adjustment FAS 87" sheetId="1" state="hidden" r:id="rId1"/>
    <sheet name="TME adjustment FAS 106" sheetId="2" state="hidden" r:id="rId2"/>
    <sheet name="EXPLANATION" sheetId="37" r:id="rId3"/>
    <sheet name="CORRECTED Summary" sheetId="38" r:id="rId4"/>
    <sheet name="Summary" sheetId="14" r:id="rId5"/>
    <sheet name="SERP (HC)" sheetId="24" r:id="rId6"/>
    <sheet name="FAS 106" sheetId="35" r:id="rId7"/>
    <sheet name="FAS 87 " sheetId="32" r:id="rId8"/>
    <sheet name="Balances" sheetId="19" r:id="rId9"/>
    <sheet name="Act 926 GL" sheetId="20" r:id="rId10"/>
    <sheet name="FAS 106 Entries" sheetId="22" r:id="rId11"/>
    <sheet name="FAS 87 Entries" sheetId="21" r:id="rId12"/>
    <sheet name="FAS 88 Settlement &amp; tracker" sheetId="23" r:id="rId13"/>
    <sheet name="TY Pension Settlement" sheetId="27" r:id="rId14"/>
  </sheets>
  <externalReferences>
    <externalReference r:id="rId15"/>
  </externalReferences>
  <definedNames>
    <definedName name="\P" localSheetId="3">[1]InputGL!#REF!</definedName>
    <definedName name="\P" localSheetId="7">[1]InputGL!#REF!</definedName>
    <definedName name="\P">[1]InputGL!#REF!</definedName>
    <definedName name="_xlnm.Print_Area" localSheetId="3">'CORRECTED Summary'!$A$1:$P$81</definedName>
    <definedName name="_xlnm.Print_Area" localSheetId="4">Summary!$A$1:$P$81</definedName>
  </definedNames>
  <calcPr calcId="152511" iterate="1" iterateCount="1000"/>
</workbook>
</file>

<file path=xl/calcChain.xml><?xml version="1.0" encoding="utf-8"?>
<calcChain xmlns="http://schemas.openxmlformats.org/spreadsheetml/2006/main">
  <c r="K89" i="21" l="1"/>
  <c r="F59" i="37"/>
  <c r="E60" i="37"/>
  <c r="E59" i="37"/>
  <c r="F27" i="37"/>
  <c r="F26" i="37"/>
  <c r="F25" i="37"/>
  <c r="G25" i="37" s="1"/>
  <c r="E26" i="37"/>
  <c r="E27" i="37"/>
  <c r="E25" i="37"/>
  <c r="E9" i="38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11" i="38"/>
  <c r="E10" i="38" s="1"/>
  <c r="D80" i="38"/>
  <c r="B80" i="38"/>
  <c r="E80" i="38" s="1"/>
  <c r="N80" i="38" s="1"/>
  <c r="E68" i="38"/>
  <c r="D62" i="38"/>
  <c r="E62" i="38" s="1"/>
  <c r="C62" i="38"/>
  <c r="D61" i="38"/>
  <c r="C61" i="38"/>
  <c r="E61" i="38" s="1"/>
  <c r="D60" i="38"/>
  <c r="C60" i="38"/>
  <c r="E60" i="38" s="1"/>
  <c r="E54" i="38"/>
  <c r="E53" i="38"/>
  <c r="E52" i="38"/>
  <c r="E51" i="38"/>
  <c r="E55" i="38" s="1"/>
  <c r="F48" i="38"/>
  <c r="G47" i="38" s="1"/>
  <c r="K46" i="38"/>
  <c r="E46" i="38"/>
  <c r="E36" i="38"/>
  <c r="E30" i="38"/>
  <c r="F30" i="38" s="1"/>
  <c r="C27" i="38"/>
  <c r="E27" i="38" s="1"/>
  <c r="D26" i="38"/>
  <c r="C26" i="38"/>
  <c r="E26" i="38" s="1"/>
  <c r="E25" i="38"/>
  <c r="D25" i="38"/>
  <c r="C25" i="38"/>
  <c r="C28" i="38" s="1"/>
  <c r="N20" i="38"/>
  <c r="E19" i="38"/>
  <c r="E17" i="38"/>
  <c r="E16" i="38"/>
  <c r="K15" i="38"/>
  <c r="F13" i="38"/>
  <c r="K14" i="38" s="1"/>
  <c r="G10" i="38"/>
  <c r="F58" i="32"/>
  <c r="F59" i="32" s="1"/>
  <c r="F57" i="32"/>
  <c r="E10" i="19"/>
  <c r="E9" i="19"/>
  <c r="E61" i="37" l="1"/>
  <c r="G59" i="37"/>
  <c r="H59" i="37" s="1"/>
  <c r="G27" i="37"/>
  <c r="G26" i="37"/>
  <c r="F55" i="32"/>
  <c r="K9" i="38"/>
  <c r="E28" i="38"/>
  <c r="B35" i="38" s="1"/>
  <c r="E35" i="38" s="1"/>
  <c r="E70" i="38"/>
  <c r="K30" i="38"/>
  <c r="E38" i="38"/>
  <c r="N55" i="38"/>
  <c r="F57" i="38"/>
  <c r="E63" i="38"/>
  <c r="B67" i="38" s="1"/>
  <c r="E67" i="38" s="1"/>
  <c r="E47" i="38"/>
  <c r="C63" i="38"/>
  <c r="F65" i="38" l="1"/>
  <c r="E71" i="38" s="1"/>
  <c r="E72" i="38" s="1"/>
  <c r="K47" i="38"/>
  <c r="K65" i="38" s="1"/>
  <c r="F34" i="35" l="1"/>
  <c r="F25" i="35" s="1"/>
  <c r="L10" i="35"/>
  <c r="L15" i="35" s="1"/>
  <c r="L11" i="35"/>
  <c r="L12" i="35"/>
  <c r="L13" i="35"/>
  <c r="L14" i="35"/>
  <c r="K15" i="35"/>
  <c r="J15" i="35"/>
  <c r="F29" i="32"/>
  <c r="L8" i="32"/>
  <c r="L9" i="32"/>
  <c r="L10" i="32"/>
  <c r="L11" i="32"/>
  <c r="L7" i="32"/>
  <c r="F33" i="35"/>
  <c r="O400" i="24" l="1"/>
  <c r="M418" i="24"/>
  <c r="M417" i="24"/>
  <c r="M416" i="24"/>
  <c r="M368" i="24"/>
  <c r="M413" i="24"/>
  <c r="M412" i="24"/>
  <c r="M411" i="24"/>
  <c r="M409" i="24"/>
  <c r="M410" i="24"/>
  <c r="B80" i="14"/>
  <c r="AU31" i="22"/>
  <c r="W62" i="22"/>
  <c r="J68" i="22"/>
  <c r="J67" i="22"/>
  <c r="W71" i="21"/>
  <c r="K73" i="21"/>
  <c r="W70" i="21" l="1"/>
  <c r="W72" i="21" s="1"/>
  <c r="AU30" i="22" l="1"/>
  <c r="AU32" i="22" s="1"/>
  <c r="R7" i="22" s="1"/>
  <c r="D22" i="19" s="1"/>
  <c r="E54" i="14" s="1"/>
  <c r="G15" i="20" l="1"/>
  <c r="C15" i="20"/>
  <c r="F24" i="35" l="1"/>
  <c r="F15" i="35"/>
  <c r="L9" i="35"/>
  <c r="F31" i="32"/>
  <c r="F19" i="32"/>
  <c r="F21" i="32"/>
  <c r="F20" i="32"/>
  <c r="F16" i="32"/>
  <c r="F22" i="32"/>
  <c r="F23" i="32"/>
  <c r="F24" i="32"/>
  <c r="F25" i="32"/>
  <c r="F26" i="32"/>
  <c r="F10" i="32"/>
  <c r="F13" i="32"/>
  <c r="F11" i="14" s="1"/>
  <c r="F14" i="32"/>
  <c r="F15" i="32"/>
  <c r="K12" i="32"/>
  <c r="L12" i="32"/>
  <c r="J12" i="32"/>
  <c r="F12" i="32" l="1"/>
  <c r="F18" i="32"/>
  <c r="F17" i="32"/>
  <c r="F11" i="32"/>
  <c r="F8" i="32"/>
  <c r="F9" i="32"/>
  <c r="F23" i="35"/>
  <c r="F30" i="35"/>
  <c r="F29" i="35"/>
  <c r="F28" i="35"/>
  <c r="F26" i="35"/>
  <c r="F27" i="35"/>
  <c r="F22" i="35"/>
  <c r="F14" i="35"/>
  <c r="F20" i="35"/>
  <c r="F21" i="35"/>
  <c r="F18" i="35"/>
  <c r="F35" i="35"/>
  <c r="F12" i="35"/>
  <c r="F16" i="35"/>
  <c r="F19" i="35"/>
  <c r="F17" i="35"/>
  <c r="F48" i="14" s="1"/>
  <c r="F13" i="35"/>
  <c r="F27" i="32" l="1"/>
  <c r="F31" i="35"/>
  <c r="H10" i="23" l="1"/>
  <c r="G25" i="23"/>
  <c r="E46" i="14" l="1"/>
  <c r="M367" i="24"/>
  <c r="E9" i="14" l="1"/>
  <c r="G10" i="14" s="1"/>
  <c r="K46" i="14" l="1"/>
  <c r="K9" i="14"/>
  <c r="E36" i="14" l="1"/>
  <c r="W63" i="22" l="1"/>
  <c r="H7" i="22" s="1"/>
  <c r="G47" i="14" l="1"/>
  <c r="E47" i="14"/>
  <c r="E10" i="14"/>
  <c r="H13" i="22" l="1"/>
  <c r="J66" i="22"/>
  <c r="J77" i="21" l="1"/>
  <c r="J76" i="21"/>
  <c r="J78" i="21" l="1"/>
  <c r="K72" i="21"/>
  <c r="K74" i="21" s="1"/>
  <c r="K88" i="21" l="1"/>
  <c r="C7" i="21"/>
  <c r="D8" i="19"/>
  <c r="D7" i="19"/>
  <c r="G23" i="23"/>
  <c r="G28" i="23" s="1"/>
  <c r="E18" i="14" l="1"/>
  <c r="H8" i="23"/>
  <c r="G26" i="23" s="1"/>
  <c r="M372" i="24"/>
  <c r="M366" i="24"/>
  <c r="M365" i="24"/>
  <c r="M370" i="24" s="1"/>
  <c r="M364" i="24"/>
  <c r="S143" i="24"/>
  <c r="E30" i="14" l="1"/>
  <c r="F30" i="14" s="1"/>
  <c r="K30" i="14" s="1"/>
  <c r="M371" i="24"/>
  <c r="H7" i="23"/>
  <c r="D60" i="14"/>
  <c r="D26" i="14"/>
  <c r="D25" i="14"/>
  <c r="O396" i="24" l="1"/>
  <c r="O395" i="24"/>
  <c r="O393" i="24"/>
  <c r="O392" i="24"/>
  <c r="O391" i="24"/>
  <c r="O394" i="24"/>
  <c r="O390" i="24"/>
  <c r="D62" i="14"/>
  <c r="D80" i="14"/>
  <c r="E80" i="14" s="1"/>
  <c r="N80" i="14" s="1"/>
  <c r="E19" i="14"/>
  <c r="K15" i="14" s="1"/>
  <c r="D61" i="14"/>
  <c r="D20" i="19"/>
  <c r="W61" i="22"/>
  <c r="AI31" i="22"/>
  <c r="AI30" i="22"/>
  <c r="C7" i="22"/>
  <c r="D21" i="19" s="1"/>
  <c r="AI23" i="21"/>
  <c r="AI24" i="21" s="1"/>
  <c r="G14" i="21"/>
  <c r="J21" i="19"/>
  <c r="C62" i="14" s="1"/>
  <c r="J20" i="19"/>
  <c r="C61" i="14" s="1"/>
  <c r="J19" i="19"/>
  <c r="J9" i="19"/>
  <c r="C27" i="14" s="1"/>
  <c r="J8" i="19"/>
  <c r="C26" i="14" s="1"/>
  <c r="J7" i="19"/>
  <c r="O7" i="21" l="1"/>
  <c r="K90" i="21"/>
  <c r="E7" i="19" s="1"/>
  <c r="O401" i="24"/>
  <c r="D23" i="19"/>
  <c r="C60" i="14"/>
  <c r="J22" i="19"/>
  <c r="C25" i="14"/>
  <c r="J11" i="19"/>
  <c r="C28" i="14"/>
  <c r="AI32" i="22"/>
  <c r="M7" i="22" s="1"/>
  <c r="D19" i="19" s="1"/>
  <c r="H7" i="21"/>
  <c r="E51" i="14"/>
  <c r="E52" i="14"/>
  <c r="F13" i="14"/>
  <c r="K14" i="14" s="1"/>
  <c r="E18" i="38" l="1"/>
  <c r="F60" i="37"/>
  <c r="E11" i="19"/>
  <c r="D9" i="19"/>
  <c r="D10" i="19"/>
  <c r="E16" i="14"/>
  <c r="D11" i="19"/>
  <c r="E53" i="14"/>
  <c r="F61" i="37" l="1"/>
  <c r="G60" i="37"/>
  <c r="E20" i="38"/>
  <c r="F22" i="38" s="1"/>
  <c r="F33" i="38" s="1"/>
  <c r="K10" i="38"/>
  <c r="K33" i="38" s="1"/>
  <c r="D15" i="19"/>
  <c r="E17" i="14"/>
  <c r="E20" i="14" s="1"/>
  <c r="F22" i="14" s="1"/>
  <c r="F33" i="14" s="1"/>
  <c r="E55" i="14"/>
  <c r="N55" i="14" s="1"/>
  <c r="D29" i="19"/>
  <c r="N20" i="14"/>
  <c r="C63" i="14"/>
  <c r="E39" i="38" l="1"/>
  <c r="E40" i="38" s="1"/>
  <c r="I33" i="38"/>
  <c r="H60" i="37"/>
  <c r="G61" i="37"/>
  <c r="H61" i="37" s="1"/>
  <c r="K10" i="14"/>
  <c r="F57" i="14"/>
  <c r="F65" i="14" s="1"/>
  <c r="I33" i="14" s="1"/>
  <c r="E68" i="14"/>
  <c r="E60" i="14"/>
  <c r="E25" i="14"/>
  <c r="K47" i="14" l="1"/>
  <c r="K65" i="14" s="1"/>
  <c r="E61" i="14"/>
  <c r="E62" i="14"/>
  <c r="E26" i="14"/>
  <c r="E63" i="14" l="1"/>
  <c r="B67" i="14" s="1"/>
  <c r="E27" i="14"/>
  <c r="E28" i="14" s="1"/>
  <c r="B35" i="14" s="1"/>
  <c r="K33" i="14" l="1"/>
  <c r="E35" i="14"/>
  <c r="E38" i="14" s="1"/>
  <c r="E71" i="14"/>
  <c r="E67" i="14"/>
  <c r="E70" i="14" s="1"/>
  <c r="E9" i="1"/>
  <c r="E10" i="1"/>
  <c r="H10" i="1" s="1"/>
  <c r="E11" i="1"/>
  <c r="F9" i="1"/>
  <c r="F14" i="1"/>
  <c r="E18" i="1"/>
  <c r="E19" i="1" s="1"/>
  <c r="H18" i="1"/>
  <c r="H19" i="1"/>
  <c r="H17" i="1"/>
  <c r="F19" i="1"/>
  <c r="F21" i="1"/>
  <c r="E9" i="2"/>
  <c r="E16" i="2" s="1"/>
  <c r="B23" i="2"/>
  <c r="F9" i="2"/>
  <c r="F16" i="2" s="1"/>
  <c r="H16" i="2" s="1"/>
  <c r="E11" i="2"/>
  <c r="H11" i="2" s="1"/>
  <c r="H12" i="2"/>
  <c r="H14" i="2"/>
  <c r="H9" i="1"/>
  <c r="H11" i="1"/>
  <c r="H12" i="1"/>
  <c r="E39" i="14" l="1"/>
  <c r="E40" i="14" s="1"/>
  <c r="H21" i="1"/>
  <c r="E21" i="1"/>
  <c r="H9" i="2"/>
  <c r="E14" i="1"/>
  <c r="H14" i="1" s="1"/>
  <c r="E72" i="14"/>
</calcChain>
</file>

<file path=xl/sharedStrings.xml><?xml version="1.0" encoding="utf-8"?>
<sst xmlns="http://schemas.openxmlformats.org/spreadsheetml/2006/main" count="5188" uniqueCount="442">
  <si>
    <t>The Empire District Electric Company</t>
  </si>
  <si>
    <t>FAS 87</t>
  </si>
  <si>
    <t>Twelve Month ending 6/30/07</t>
  </si>
  <si>
    <t>MO</t>
  </si>
  <si>
    <t>Actuarial Cost</t>
  </si>
  <si>
    <t xml:space="preserve">Reg Cost (Rates over Actuarial Cost) </t>
  </si>
  <si>
    <t>Jan - June 2007</t>
  </si>
  <si>
    <t>Total</t>
  </si>
  <si>
    <t>Source:  Pension Spreadsheet as of June 30 2007</t>
  </si>
  <si>
    <t>July - Dec 2006</t>
  </si>
  <si>
    <t>Amortization of Tracker from last case</t>
  </si>
  <si>
    <t>Total 12moe</t>
  </si>
  <si>
    <t>Corrections</t>
  </si>
  <si>
    <t>FAS 87 Expense (Does not include capital)</t>
  </si>
  <si>
    <t>(1)</t>
  </si>
  <si>
    <t>Source:  Pension Spreadsheet as of Dec 31 2006</t>
  </si>
  <si>
    <t>(1)  In 2006, the actuarial cost and the regulatory cost were not separated</t>
  </si>
  <si>
    <t>FAS 106</t>
  </si>
  <si>
    <t xml:space="preserve">   (incl Sub Plan)</t>
  </si>
  <si>
    <t>(1)  Total last 6 months allocated to MO.  (MO portion electric O&amp;M $2,814,976  /  $3,426,019 (total electric O&amp;M))</t>
  </si>
  <si>
    <t>Missouri portion</t>
  </si>
  <si>
    <t>Source:  FAS 106 Spreadsheet as of June 30 2007</t>
  </si>
  <si>
    <t>a/c 926148</t>
  </si>
  <si>
    <t>a/c 926149</t>
  </si>
  <si>
    <t>Cash Payments expensed</t>
  </si>
  <si>
    <t>SERP Expense</t>
  </si>
  <si>
    <t>(2)</t>
  </si>
  <si>
    <t>(2)  Prior to 2007, actuarial cost was not calculated.</t>
  </si>
  <si>
    <t>May assume all corrected</t>
  </si>
  <si>
    <t>Total SERP</t>
  </si>
  <si>
    <t>Total Adjustment to back out of 12 MOE</t>
  </si>
  <si>
    <t>Source:  FAS 106 Spreadsheet as of Dec 31 2006</t>
  </si>
  <si>
    <t xml:space="preserve">Actuarial Cost </t>
  </si>
  <si>
    <t>a/c 926147</t>
  </si>
  <si>
    <t>Note:  It was decided that it was not necessary to quantify the 12moe ending June 30 number, but to just exclude accounts</t>
  </si>
  <si>
    <t xml:space="preserve">    926148, 926147 and 926149 from the rate case workpapers.  The estimated MO cases will then be added back in --- L Delano 8/13/2007</t>
  </si>
  <si>
    <t>a/c 926328</t>
  </si>
  <si>
    <t>a/c 926327</t>
  </si>
  <si>
    <t xml:space="preserve">    926328 and 926327 from the rate case workpapers.  The estimated MO cases will then be added back in --- L Delano 8/13/2007</t>
  </si>
  <si>
    <t>includes SERP and severance</t>
  </si>
  <si>
    <t>Total cost to be recovered in rate case</t>
  </si>
  <si>
    <t>701-182359</t>
  </si>
  <si>
    <t>701-254101</t>
  </si>
  <si>
    <t>701-182353</t>
  </si>
  <si>
    <t>Electric</t>
  </si>
  <si>
    <t>GL001</t>
  </si>
  <si>
    <t>701-254111</t>
  </si>
  <si>
    <t>701-254108</t>
  </si>
  <si>
    <t>Balance in Regulatory Asset being tracked</t>
  </si>
  <si>
    <t>SERP</t>
  </si>
  <si>
    <t>Pension Costs Expensed</t>
  </si>
  <si>
    <t>Acct No.</t>
  </si>
  <si>
    <t>Rate Base</t>
  </si>
  <si>
    <t>Amortize over 5-Years</t>
  </si>
  <si>
    <t>5-year Amortized</t>
  </si>
  <si>
    <t>General Ledger</t>
  </si>
  <si>
    <t>FAS87 Reg Asset Amort Exp</t>
  </si>
  <si>
    <t>926-147</t>
  </si>
  <si>
    <t>FAS87 Pens - Elec/Gas (GAAP)</t>
  </si>
  <si>
    <t>926-148</t>
  </si>
  <si>
    <t>FAS87 Pens - Reg Asset (5yr)</t>
  </si>
  <si>
    <t>926-149</t>
  </si>
  <si>
    <t xml:space="preserve">SERP Expense </t>
  </si>
  <si>
    <t>CWC Amount</t>
  </si>
  <si>
    <t>Adjust GL to S&amp;A</t>
  </si>
  <si>
    <t>Adjust Pension Expense</t>
  </si>
  <si>
    <t>FAS 87 Expense</t>
  </si>
  <si>
    <t>FAS 106 OPEBS Expense</t>
  </si>
  <si>
    <t>OPEBS Costs Expensed</t>
  </si>
  <si>
    <t>Acct No</t>
  </si>
  <si>
    <t>FAS 106 OPEB - Reg Amortization</t>
  </si>
  <si>
    <t>926-326</t>
  </si>
  <si>
    <t>FAS 106 Reg Asset Amort Exp</t>
  </si>
  <si>
    <t>926-327</t>
  </si>
  <si>
    <t>FAS 106  - Elec/Gas (GAAP)</t>
  </si>
  <si>
    <t>926-328</t>
  </si>
  <si>
    <t>FAS 106 Expense</t>
  </si>
  <si>
    <t>Adj. Expense</t>
  </si>
  <si>
    <t>926 Accounts</t>
  </si>
  <si>
    <t>Pensions</t>
  </si>
  <si>
    <t>OPEBS</t>
  </si>
  <si>
    <t>Empire District Electric Company</t>
  </si>
  <si>
    <t>ER-2014-0351</t>
  </si>
  <si>
    <t>ID</t>
  </si>
  <si>
    <t>Co</t>
  </si>
  <si>
    <t>Year</t>
  </si>
  <si>
    <t>Earn Code</t>
  </si>
  <si>
    <t>Descr</t>
  </si>
  <si>
    <t>Name</t>
  </si>
  <si>
    <t>Period</t>
  </si>
  <si>
    <t>Gross MTD</t>
  </si>
  <si>
    <t>2201</t>
  </si>
  <si>
    <t>001</t>
  </si>
  <si>
    <t>SRP</t>
  </si>
  <si>
    <t>Gipson,William L</t>
  </si>
  <si>
    <t>34</t>
  </si>
  <si>
    <t>Knapp,Gregory A</t>
  </si>
  <si>
    <t>36</t>
  </si>
  <si>
    <t>Lamb,Robert L</t>
  </si>
  <si>
    <t>41</t>
  </si>
  <si>
    <t>McKinney,Myron W</t>
  </si>
  <si>
    <t>4818</t>
  </si>
  <si>
    <t>Palmer,Michael E</t>
  </si>
  <si>
    <t>4894</t>
  </si>
  <si>
    <t>Penning,Martin O</t>
  </si>
  <si>
    <t>9</t>
  </si>
  <si>
    <t>Colgin II,Harold R</t>
  </si>
  <si>
    <t>Net effect on rate case</t>
  </si>
  <si>
    <t>OPC DR 1006</t>
  </si>
  <si>
    <t>ER-2019-0374</t>
  </si>
  <si>
    <t>Account</t>
  </si>
  <si>
    <t>Sum Total Amt</t>
  </si>
  <si>
    <t>General Ledger for FAS 87</t>
  </si>
  <si>
    <t>Account 182353</t>
  </si>
  <si>
    <t>Account 182359</t>
  </si>
  <si>
    <t>Account 254101</t>
  </si>
  <si>
    <t>701- Accounts</t>
  </si>
  <si>
    <t>Stip. &amp; Agree. ER-2016-0023</t>
  </si>
  <si>
    <t>Unit</t>
  </si>
  <si>
    <t>Dept</t>
  </si>
  <si>
    <t>Product</t>
  </si>
  <si>
    <t>Jrnl Date</t>
  </si>
  <si>
    <t>Journal ID</t>
  </si>
  <si>
    <t>Line Descr</t>
  </si>
  <si>
    <t>Sum Amount</t>
  </si>
  <si>
    <t>Date</t>
  </si>
  <si>
    <t>182353</t>
  </si>
  <si>
    <t>701</t>
  </si>
  <si>
    <t>OT</t>
  </si>
  <si>
    <t>FAS87ACCRU</t>
  </si>
  <si>
    <t>MO Reg asset/liab tracker</t>
  </si>
  <si>
    <t>182359</t>
  </si>
  <si>
    <t>Reg Pension Costs Amortization</t>
  </si>
  <si>
    <t>254101</t>
  </si>
  <si>
    <t>000</t>
  </si>
  <si>
    <t>0000049868</t>
  </si>
  <si>
    <t>RECLASS CREDIT BAL FROM 182353</t>
  </si>
  <si>
    <t>Beginning 3/31/2016</t>
  </si>
  <si>
    <t>MO Pension-FAS87 Expense</t>
  </si>
  <si>
    <t>MO reg asset/liab tracker</t>
  </si>
  <si>
    <t>FAS87ACCR</t>
  </si>
  <si>
    <t>FAS87ADJ</t>
  </si>
  <si>
    <t>2017 PENSION SETTLEMENT</t>
  </si>
  <si>
    <t>MO pension tracker amort</t>
  </si>
  <si>
    <t>FAS87ACRU</t>
  </si>
  <si>
    <t>FASCOR0318</t>
  </si>
  <si>
    <t>0000050178</t>
  </si>
  <si>
    <t>MO Pension Tracker Amort</t>
  </si>
  <si>
    <t>FAS87ADJ-2</t>
  </si>
  <si>
    <t>2018 PENSION SETTLEMENT-MO</t>
  </si>
  <si>
    <t>MO - APRIL TRUEUP</t>
  </si>
  <si>
    <t>Account 254111</t>
  </si>
  <si>
    <t>Account 254108</t>
  </si>
  <si>
    <t>Account 182361</t>
  </si>
  <si>
    <t>701-Accounts</t>
  </si>
  <si>
    <t>701-182361</t>
  </si>
  <si>
    <t>254111</t>
  </si>
  <si>
    <t>FAS106ACRU</t>
  </si>
  <si>
    <t>MO FAS 106 Elec Over Recd Amt</t>
  </si>
  <si>
    <t>254108</t>
  </si>
  <si>
    <t>MO FAS106 Reg Asset</t>
  </si>
  <si>
    <t>182361</t>
  </si>
  <si>
    <t>MO FAS 106 Under Recd Amt</t>
  </si>
  <si>
    <t>MO FAS 106 Reg Asset</t>
  </si>
  <si>
    <t>Reg OPEB Costs Amortization</t>
  </si>
  <si>
    <t>FAS106ACCR</t>
  </si>
  <si>
    <t>MO FAS 106 Elec over recd amt</t>
  </si>
  <si>
    <t>MO FAS106 over recd amt</t>
  </si>
  <si>
    <t>MO OPEB tracker amort</t>
  </si>
  <si>
    <t>FAS106CRU</t>
  </si>
  <si>
    <t>0000050185</t>
  </si>
  <si>
    <t>MO REG TRACKER - APRIL TRUEUP</t>
  </si>
  <si>
    <t>MO OPEB TRACKER AMORT</t>
  </si>
  <si>
    <t>0000055087</t>
  </si>
  <si>
    <t>RECLASS REG ASSET/LIAB BAL</t>
  </si>
  <si>
    <t>A Liberty Utilities Company</t>
  </si>
  <si>
    <t>Case No. ER-2019-0374</t>
  </si>
  <si>
    <t>MPSC Data Request – DR No. 0088</t>
  </si>
  <si>
    <t>Legal Entity</t>
  </si>
  <si>
    <t>Company (Electric)</t>
  </si>
  <si>
    <t>Department</t>
  </si>
  <si>
    <t>Earning Name</t>
  </si>
  <si>
    <t>Employee Number</t>
  </si>
  <si>
    <t>Employee Name</t>
  </si>
  <si>
    <t>Pay Date</t>
  </si>
  <si>
    <t>Amount</t>
  </si>
  <si>
    <t>Empire District Electric Co</t>
  </si>
  <si>
    <t>702-Retirement</t>
  </si>
  <si>
    <t>SERP 6 Month Catch Up</t>
  </si>
  <si>
    <t>2213</t>
  </si>
  <si>
    <t>Delano,Laurie A Hildebrand</t>
  </si>
  <si>
    <t>10077</t>
  </si>
  <si>
    <t>Gatz,Ronald F</t>
  </si>
  <si>
    <t>00000009</t>
  </si>
  <si>
    <t>Colgin II, Harold</t>
  </si>
  <si>
    <t>00002213</t>
  </si>
  <si>
    <t>Delano, Laurie</t>
  </si>
  <si>
    <t>00010077</t>
  </si>
  <si>
    <t>Gatz, Ron</t>
  </si>
  <si>
    <t>00002201</t>
  </si>
  <si>
    <t>Gipson, William</t>
  </si>
  <si>
    <t>10000034</t>
  </si>
  <si>
    <t>Knapp, Gregory</t>
  </si>
  <si>
    <t>00000036</t>
  </si>
  <si>
    <t>Lamb, Robert</t>
  </si>
  <si>
    <t>10000041</t>
  </si>
  <si>
    <t>McKinney, Myron</t>
  </si>
  <si>
    <t>00004818</t>
  </si>
  <si>
    <t>Palmer, Michael</t>
  </si>
  <si>
    <t>00004894</t>
  </si>
  <si>
    <t>Penning, Martin</t>
  </si>
  <si>
    <t>4 Year Avg</t>
  </si>
  <si>
    <t>5 Year Avg</t>
  </si>
  <si>
    <t>Update Period</t>
  </si>
  <si>
    <t>Actual 2019 cost</t>
  </si>
  <si>
    <t>Liberty Utilities</t>
  </si>
  <si>
    <t>Empire District Electric</t>
  </si>
  <si>
    <t>FAS 88 Settlement Expense</t>
  </si>
  <si>
    <t>Missouri</t>
  </si>
  <si>
    <t>2017 FAS 88 Pension Settlement Expense - Regulatory Basis</t>
  </si>
  <si>
    <t xml:space="preserve">2018 FAS 88 Pension Settlement Expense - Regulatory Basis </t>
  </si>
  <si>
    <t>FAS 88 Expense - 2 year average</t>
  </si>
  <si>
    <t>Adjustment</t>
  </si>
  <si>
    <t>Adjustment of Tracker Balance for FAS 88 Expense</t>
  </si>
  <si>
    <t>Reverse:</t>
  </si>
  <si>
    <t>2017 Settlement - booked on GAAP Acctg basis</t>
  </si>
  <si>
    <t>2018 Settlement - booked on GAAP Acctg basis</t>
  </si>
  <si>
    <t>Add:</t>
  </si>
  <si>
    <t>2017 Settlement - Regulatory Acctg basis</t>
  </si>
  <si>
    <t>2018 Settlement - Regulatory Acctg basis</t>
  </si>
  <si>
    <t>Project</t>
  </si>
  <si>
    <t>MO Rate</t>
  </si>
  <si>
    <t>G/L Total</t>
  </si>
  <si>
    <t>426581</t>
  </si>
  <si>
    <t>x</t>
  </si>
  <si>
    <t>926148</t>
  </si>
  <si>
    <t>2018 PENSION SETTLEMENT-2</t>
  </si>
  <si>
    <t>0000050168</t>
  </si>
  <si>
    <t>f</t>
  </si>
  <si>
    <t>926147</t>
  </si>
  <si>
    <t>2018 PENSION SETTLEMENT</t>
  </si>
  <si>
    <t>M</t>
  </si>
  <si>
    <t>=Agreed to G/L</t>
  </si>
  <si>
    <t>=Agreed to 12-31-19 FAS87ADJ-2 journal backup.</t>
  </si>
  <si>
    <t>=Agreed to calculation</t>
  </si>
  <si>
    <t>Prepaid Pension Asset</t>
  </si>
  <si>
    <t>Liberty Utilities - EDE</t>
  </si>
  <si>
    <t>Normalized FAS 87 Pension Expense</t>
  </si>
  <si>
    <t>Capital</t>
  </si>
  <si>
    <t>701-184413</t>
  </si>
  <si>
    <t>Non-Reg</t>
  </si>
  <si>
    <t>800-184413</t>
  </si>
  <si>
    <t>All other</t>
  </si>
  <si>
    <t>O&amp;M</t>
  </si>
  <si>
    <t>AR</t>
  </si>
  <si>
    <t>701-926148</t>
  </si>
  <si>
    <t>OK</t>
  </si>
  <si>
    <t>KS</t>
  </si>
  <si>
    <t>FERC</t>
  </si>
  <si>
    <t>Water</t>
  </si>
  <si>
    <t>701-690539</t>
  </si>
  <si>
    <t>800-417549</t>
  </si>
  <si>
    <t>ELABS</t>
  </si>
  <si>
    <t>L99-926148</t>
  </si>
  <si>
    <t>Non-Service Cost</t>
  </si>
  <si>
    <t>701-426581</t>
  </si>
  <si>
    <t>701-426583</t>
  </si>
  <si>
    <t>800-426584</t>
  </si>
  <si>
    <t>L99-426581</t>
  </si>
  <si>
    <t>Service Cost</t>
  </si>
  <si>
    <t>Expense Component</t>
  </si>
  <si>
    <t>Gas</t>
  </si>
  <si>
    <t>Interest Cost</t>
  </si>
  <si>
    <t>Expected Return on Plan Assets</t>
  </si>
  <si>
    <t>Amortization of Prior Service Cost</t>
  </si>
  <si>
    <t>Amortization of Actuarial (Gain)/Loss</t>
  </si>
  <si>
    <t>TOTAL</t>
  </si>
  <si>
    <t>Normalized FAS 106 OPEB Expense</t>
  </si>
  <si>
    <t>701-184415</t>
  </si>
  <si>
    <t>800-184415</t>
  </si>
  <si>
    <t>701-926328</t>
  </si>
  <si>
    <t>701-690542</t>
  </si>
  <si>
    <t>800-417540</t>
  </si>
  <si>
    <t>L99-926328</t>
  </si>
  <si>
    <t>701-426585</t>
  </si>
  <si>
    <t>701-426586</t>
  </si>
  <si>
    <t>800-426587</t>
  </si>
  <si>
    <t>L99-426585</t>
  </si>
  <si>
    <t xml:space="preserve">2017 Settlement </t>
  </si>
  <si>
    <t>2018 Settlement</t>
  </si>
  <si>
    <t>Adj to remove FAS 88 settlement from tracker</t>
  </si>
  <si>
    <t>MO FAS87 Pension RegLiab</t>
  </si>
  <si>
    <t>MO Pension -FAS87 Expense</t>
  </si>
  <si>
    <t>Adjustment to remove FAS88 settlement from tracker</t>
  </si>
  <si>
    <t>Total Amt</t>
  </si>
  <si>
    <t>Rate Base Total</t>
  </si>
  <si>
    <t>Actuarial Cost-Summary Sheet</t>
  </si>
  <si>
    <t xml:space="preserve">Actuarial Cost-Summary Sheet </t>
  </si>
  <si>
    <t xml:space="preserve">General Ledger </t>
  </si>
  <si>
    <t xml:space="preserve">   Less: Capitalized Amounts</t>
  </si>
  <si>
    <t>RATE BASE - OPEB Tracker</t>
  </si>
  <si>
    <t>Act 926. Ongoing FAS106 OPEB Expense</t>
  </si>
  <si>
    <t>To adjust pension expense to reflect  current actuarial valucation for FAS 87.</t>
  </si>
  <si>
    <t>To reflect 5 year amortization of FAS 87 gains and losses.</t>
  </si>
  <si>
    <t>To reflect 5 year amortization of FAS 106 gains and losses</t>
  </si>
  <si>
    <t>To reflect current actuarial valucation for FAS 106.</t>
  </si>
  <si>
    <t>To reflect increase in SERP payments</t>
  </si>
  <si>
    <t>FAS 88 Expense</t>
  </si>
  <si>
    <t>Tracker Balance for FAS 88 Expense</t>
  </si>
  <si>
    <t>Pension Tracker</t>
  </si>
  <si>
    <t>Rate Base:</t>
  </si>
  <si>
    <t>Expense</t>
  </si>
  <si>
    <t>PPA</t>
  </si>
  <si>
    <t>Staff</t>
  </si>
  <si>
    <t>TOTAL PENSION RATE BASE</t>
  </si>
  <si>
    <t>Beginning balance is from the Stip and Agreeement from Case No. ER-2016-0023</t>
  </si>
  <si>
    <t>Entries are from the General Ledger for FAS 106</t>
  </si>
  <si>
    <t xml:space="preserve"> OPEB Tracker</t>
  </si>
  <si>
    <t>Costs to be recovered in rates per Stip &amp; Agree ER-2016-0023</t>
  </si>
  <si>
    <t xml:space="preserve">         Staff FAS 106 Adj. to Expense</t>
  </si>
  <si>
    <t>Check</t>
  </si>
  <si>
    <t xml:space="preserve">     Reg OPEB Costs Amortization</t>
  </si>
  <si>
    <t xml:space="preserve">     MO FAS 106 over recd amt</t>
  </si>
  <si>
    <t xml:space="preserve">     Reg Pension Costs Amortization</t>
  </si>
  <si>
    <t xml:space="preserve">     MO FAS 87 Pension RegLiab</t>
  </si>
  <si>
    <t xml:space="preserve">     MO Pension - FAS87 Expense</t>
  </si>
  <si>
    <t xml:space="preserve">     FAS 88 Settlement Adjustment</t>
  </si>
  <si>
    <t xml:space="preserve">     Balance in Regulatory Liability being accummulated</t>
  </si>
  <si>
    <t>FAS 87, FAS 88, SERP Pension Expense</t>
  </si>
  <si>
    <t>Source: Provided from the Company</t>
  </si>
  <si>
    <r>
      <t xml:space="preserve">        </t>
    </r>
    <r>
      <rPr>
        <i/>
        <sz val="10"/>
        <rFont val="Arial"/>
        <family val="2"/>
      </rPr>
      <t>Staff FAS 87, 88, SERP Adj. to Expense</t>
    </r>
  </si>
  <si>
    <t>2 Year Average</t>
  </si>
  <si>
    <t>Staff used the Company workpapers for the percentage</t>
  </si>
  <si>
    <t>To adjust a 2 year average FAS 88 expense.</t>
  </si>
  <si>
    <t>Source: Company's Direct Testimony workpaper</t>
  </si>
  <si>
    <t>MO Jurisdictional</t>
  </si>
  <si>
    <t>Staff's On System O&amp;M expense composite</t>
  </si>
  <si>
    <t>To reflect a 5 year amortization of FAS 88 gains and losses.</t>
  </si>
  <si>
    <t>Source: From Company Direct Testimony Work Paper</t>
  </si>
  <si>
    <t>Reg. Liability</t>
  </si>
  <si>
    <r>
      <t xml:space="preserve">Prepaid Pension Asset </t>
    </r>
    <r>
      <rPr>
        <i/>
        <sz val="10"/>
        <rFont val="Arial"/>
        <family val="2"/>
      </rPr>
      <t>(Reg. Asset)</t>
    </r>
  </si>
  <si>
    <t>TOTAL FAS 106 RATE BASE (Reg. Liability)</t>
  </si>
  <si>
    <t>Reg. Asset</t>
  </si>
  <si>
    <t>Totals as of 12 months ending March 31, 2019</t>
  </si>
  <si>
    <t>Source: General Ledger Entries &amp; Company Operating Income WP 4.2</t>
  </si>
  <si>
    <t>FAS106 OPEB - Reg Amortization</t>
  </si>
  <si>
    <t>FAS106 HC - Reg Asst Amort Exp</t>
  </si>
  <si>
    <t>FAS106 HC - Elec/Gas (GAAP)</t>
  </si>
  <si>
    <t>Allocation to Mo. as of 3/31/19</t>
  </si>
  <si>
    <t>Allocation to Missouri as of 3/31/19</t>
  </si>
  <si>
    <t>FAS 87, 88 &amp; 106,SERP, PPA Expense</t>
  </si>
  <si>
    <t xml:space="preserve">     Test Year</t>
  </si>
  <si>
    <t xml:space="preserve">Source: General Ledger </t>
  </si>
  <si>
    <t>October 1, 2014 - Sept 30, 2015</t>
  </si>
  <si>
    <t>October 1, 2015 - Sept 30, 2016</t>
  </si>
  <si>
    <t>October 1, 2016 - Sept 30, 2017</t>
  </si>
  <si>
    <t>October 1, 2017 - Sept 30, 2018</t>
  </si>
  <si>
    <t>October 1, 2018 - Sept 30, 2019</t>
  </si>
  <si>
    <t>CONFIDENTIAL</t>
  </si>
  <si>
    <t>Liberty Utilities -EDE</t>
  </si>
  <si>
    <t>Normalized SERP Expense</t>
  </si>
  <si>
    <t>Regulatory (actuarial) Cost</t>
  </si>
  <si>
    <t>701-184417</t>
  </si>
  <si>
    <t>800-184417</t>
  </si>
  <si>
    <t>701-926145</t>
  </si>
  <si>
    <t>701-690538</t>
  </si>
  <si>
    <t>800-417545</t>
  </si>
  <si>
    <t>701-426582</t>
  </si>
  <si>
    <t>800-426582</t>
  </si>
  <si>
    <t>Compay's Workpaper</t>
  </si>
  <si>
    <t>FAS87CORR</t>
  </si>
  <si>
    <t>PENSION AMORT CORRECTION</t>
  </si>
  <si>
    <t>701-182358</t>
  </si>
  <si>
    <t>182358</t>
  </si>
  <si>
    <t>Account 182358</t>
  </si>
  <si>
    <t xml:space="preserve">     MO FAS106 Reg Asset</t>
  </si>
  <si>
    <t>PPA as of 1/31/2020</t>
  </si>
  <si>
    <t>None</t>
  </si>
  <si>
    <t>0000056839</t>
  </si>
  <si>
    <t>MO REG ASSET/LIAB TRACKER</t>
  </si>
  <si>
    <t>As of 1/31/2020</t>
  </si>
  <si>
    <t>As of: January 2020</t>
  </si>
  <si>
    <t>As of March 31, 2019</t>
  </si>
  <si>
    <t>General Ledger as of 1/31/2020</t>
  </si>
  <si>
    <t>Total balance as of 1/31/2020</t>
  </si>
  <si>
    <t>True Up Period</t>
  </si>
  <si>
    <t xml:space="preserve">True Up Period - </t>
  </si>
  <si>
    <t>Update Period:</t>
  </si>
  <si>
    <t>.</t>
  </si>
  <si>
    <t xml:space="preserve">Based on CBIZ Cottonwood, Liberty Utilities Empire District Electric Company Employees' Reitrement Plan, Financial Statement Disclosures, For Fiscal Year Ending December 31, 2019. </t>
  </si>
  <si>
    <t xml:space="preserve">Source: Staff DR# 0087 </t>
  </si>
  <si>
    <t>Based on CBIZ, Liberty Utilities (Empire District) Other Post Employment Benefit Plan, Financial Statement Disclosure for the Fiscal Period Ending December 31, 2019</t>
  </si>
  <si>
    <t>Recognized net actuarial (gain)/loss</t>
  </si>
  <si>
    <t>Errors in Staff True Up Calculation</t>
  </si>
  <si>
    <t>Pensions and OPEB</t>
  </si>
  <si>
    <t>This worksheet includes Staff's true up calculation, labelled "FAS 87, 88, 106 (HC) - Sarver True Up".</t>
  </si>
  <si>
    <t>Amount as calculated above</t>
  </si>
  <si>
    <t>Other side of reclass entry included in account 254101</t>
  </si>
  <si>
    <t>Corrected Account 182353 balance</t>
  </si>
  <si>
    <t>Corrected</t>
  </si>
  <si>
    <t>CORRECTED:</t>
  </si>
  <si>
    <t xml:space="preserve">The correct FAS 87 amount of $7,836,851 is included in cell J12.  This amount came from the </t>
  </si>
  <si>
    <t>Company's actuary and was provided in DR 0087.</t>
  </si>
  <si>
    <t>The amount used in the calculation of revenue requirement was  $1,929,598 (cell F31).</t>
  </si>
  <si>
    <t>Staff Error Regarding Ongoing FAS 87 Expense (Acquisition Accounting Basis)</t>
  </si>
  <si>
    <t>Summary</t>
  </si>
  <si>
    <t>Increase</t>
  </si>
  <si>
    <t>See FAS 87 Tab</t>
  </si>
  <si>
    <t>Missouri Jurisdictional FAS 87 expense is as follows (acquisition basis):</t>
  </si>
  <si>
    <t>Staff Doublecount Regarding FAS 88 Settlement Adjustment to Tracker Balance</t>
  </si>
  <si>
    <t>Account 182353 as booked included FAS 88 calculated on an acquisition accounting basis.</t>
  </si>
  <si>
    <t xml:space="preserve">The intent of this adjustment is to remove FAS 88 on an acquisition basis and </t>
  </si>
  <si>
    <t>replace it with FAS 88 calculated on a regulatory basis.</t>
  </si>
  <si>
    <t>Lines G22 and G23 remove FAS 88 on an acquisition basis (highlighted in red).</t>
  </si>
  <si>
    <t>$340,689 in 2017, ($1,910,529) in 2018.  Total of $(1,569,840).</t>
  </si>
  <si>
    <t>These amounts are included in the total adjustment of $11,576,878 in cell G28.</t>
  </si>
  <si>
    <t>Staff's adjustment inadvertently removed FAS 88 on an acquisition basis twice.</t>
  </si>
  <si>
    <t>See "FAS 88 Settlement &amp; tracker" Tab</t>
  </si>
  <si>
    <t>Cell D8 again removes FAS 88 on an acquisition basis.  Total of $(1,569,840).,</t>
  </si>
  <si>
    <t>See "Balances" Tab</t>
  </si>
  <si>
    <t>Missing Reclassification Entry</t>
  </si>
  <si>
    <t xml:space="preserve">In December 2018, a reclassification entry of $639,992 was made between accounts </t>
  </si>
  <si>
    <t>182353 and 254101.  The Staff adjustment includes the portion of the entry made to</t>
  </si>
  <si>
    <t>account 254101 but not the offsetting entry to account 182353.</t>
  </si>
  <si>
    <t>See "FAS 87 Entries" Tab</t>
  </si>
  <si>
    <t>There is no offsetting entry in account 182353 (see column J).</t>
  </si>
  <si>
    <t>The FAS 87 expense used in the calculation of the adjustment does not match the expense</t>
  </si>
  <si>
    <t>provided by the actuary and included in Staff's worksheet.</t>
  </si>
  <si>
    <t>Account 182353 balances are as follows:</t>
  </si>
  <si>
    <t>Amortization</t>
  </si>
  <si>
    <t>Doublecount of FAS 88 Settlement</t>
  </si>
  <si>
    <t>Missing Reclass Entry</t>
  </si>
  <si>
    <t>Rate Base should also be increased by the $639,992 correction of the reclass entry.</t>
  </si>
  <si>
    <t>Two tabs have been added:  This "Explanations" tab and the "Corrected Summary" tab.</t>
  </si>
  <si>
    <t>Corrections have been included in blue on the appropriate tabs and are explained below.</t>
  </si>
  <si>
    <t>This worksheet includes only corrections, not differences on issues.  For instance, the Company</t>
  </si>
  <si>
    <t xml:space="preserve">contends that FAS 87 should be included on a regulatory basis, rather than the corrected  </t>
  </si>
  <si>
    <t>acquisition basis calculated below.</t>
  </si>
  <si>
    <t>Cells J12 and J31 are highlighted in red.</t>
  </si>
  <si>
    <t>Cell D8 is hghlighted in red.</t>
  </si>
  <si>
    <t>The reclass entry to account 254101 appears in cell AH19 (highlighted in red).</t>
  </si>
  <si>
    <t>EXHIBIT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</si>
</sst>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mmm\-yy;@"/>
    <numFmt numFmtId="167" formatCode="&quot;$&quot;#,##0"/>
    <numFmt numFmtId="168" formatCode="dd\-mmm\-yyyy"/>
    <numFmt numFmtId="169" formatCode="000000000"/>
    <numFmt numFmtId="170" formatCode="0.0000%"/>
    <numFmt numFmtId="171" formatCode="m/d/yy;@"/>
    <numFmt numFmtId="172" formatCode="&quot;$&quot;#,##0.00"/>
  </numFmts>
  <fonts count="6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singleAccounting"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 Unicode MS"/>
      <family val="2"/>
    </font>
    <font>
      <b/>
      <sz val="10"/>
      <name val="Arial Unicode MS"/>
      <family val="2"/>
    </font>
    <font>
      <sz val="10"/>
      <color rgb="FFFF0000"/>
      <name val="Arial Unicode MS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 Unicode MS"/>
    </font>
    <font>
      <b/>
      <sz val="10"/>
      <name val="Arial Unicode MS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0"/>
      <name val="Arial"/>
      <family val="2"/>
    </font>
    <font>
      <b/>
      <sz val="10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indexed="0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0"/>
      <color rgb="FFFF0000"/>
      <name val="Wingdings"/>
      <charset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515151"/>
      <name val="Arial"/>
      <family val="2"/>
    </font>
    <font>
      <b/>
      <sz val="10"/>
      <color indexed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theme="0"/>
      <name val="Arial Unicode MS"/>
    </font>
    <font>
      <b/>
      <u/>
      <sz val="10"/>
      <color theme="0"/>
      <name val="Arial Unicode MS"/>
      <family val="2"/>
    </font>
    <font>
      <sz val="10"/>
      <color rgb="FFFF0000"/>
      <name val="Arial"/>
      <family val="2"/>
    </font>
    <font>
      <i/>
      <sz val="10"/>
      <name val="Arial Unicode MS"/>
    </font>
    <font>
      <b/>
      <i/>
      <sz val="10"/>
      <name val="Arial"/>
      <family val="2"/>
    </font>
    <font>
      <b/>
      <sz val="10"/>
      <color rgb="FFFF0000"/>
      <name val="Arial Unicode MS"/>
      <family val="2"/>
    </font>
    <font>
      <sz val="10"/>
      <color theme="0"/>
      <name val="Arial Unicode MS"/>
      <family val="2"/>
    </font>
    <font>
      <sz val="10"/>
      <name val="Arial"/>
    </font>
    <font>
      <u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59">
    <xf numFmtId="0" fontId="0" fillId="0" borderId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18" fillId="0" borderId="1">
      <alignment horizontal="center"/>
    </xf>
    <xf numFmtId="3" fontId="17" fillId="0" borderId="0" applyFont="0" applyFill="0" applyBorder="0" applyAlignment="0" applyProtection="0"/>
    <xf numFmtId="0" fontId="17" fillId="2" borderId="0" applyNumberFormat="0" applyFont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24" fillId="0" borderId="1">
      <alignment horizontal="center"/>
    </xf>
    <xf numFmtId="3" fontId="23" fillId="0" borderId="0" applyFont="0" applyFill="0" applyBorder="0" applyAlignment="0" applyProtection="0"/>
    <xf numFmtId="0" fontId="23" fillId="2" borderId="0" applyNumberFormat="0" applyFont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18" fillId="0" borderId="1">
      <alignment horizontal="center"/>
    </xf>
    <xf numFmtId="3" fontId="17" fillId="0" borderId="0" applyFont="0" applyFill="0" applyBorder="0" applyAlignment="0" applyProtection="0"/>
    <xf numFmtId="0" fontId="17" fillId="2" borderId="0" applyNumberFormat="0" applyFont="0" applyBorder="0" applyAlignment="0" applyProtection="0"/>
    <xf numFmtId="43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8" fillId="0" borderId="0"/>
    <xf numFmtId="43" fontId="28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18" fillId="0" borderId="1">
      <alignment horizontal="center"/>
    </xf>
    <xf numFmtId="3" fontId="17" fillId="0" borderId="0" applyFont="0" applyFill="0" applyBorder="0" applyAlignment="0" applyProtection="0"/>
    <xf numFmtId="0" fontId="17" fillId="2" borderId="0" applyNumberFormat="0" applyFon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25" fillId="0" borderId="0"/>
    <xf numFmtId="44" fontId="29" fillId="0" borderId="0" applyFont="0" applyFill="0" applyBorder="0" applyAlignment="0" applyProtection="0"/>
    <xf numFmtId="0" fontId="29" fillId="0" borderId="0"/>
    <xf numFmtId="0" fontId="30" fillId="0" borderId="0"/>
    <xf numFmtId="43" fontId="31" fillId="0" borderId="0" applyFont="0" applyFill="0" applyBorder="0" applyAlignment="0" applyProtection="0"/>
    <xf numFmtId="0" fontId="10" fillId="0" borderId="0"/>
    <xf numFmtId="0" fontId="28" fillId="0" borderId="0"/>
    <xf numFmtId="43" fontId="28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55" fillId="0" borderId="0" applyFont="0" applyFill="0" applyBorder="0" applyAlignment="0" applyProtection="0"/>
    <xf numFmtId="0" fontId="11" fillId="0" borderId="0"/>
  </cellStyleXfs>
  <cellXfs count="601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14" fillId="0" borderId="0" xfId="0" applyFont="1" applyAlignment="1">
      <alignment horizontal="center" vertical="top" wrapText="1"/>
    </xf>
    <xf numFmtId="164" fontId="11" fillId="0" borderId="0" xfId="1" applyNumberFormat="1" applyFont="1"/>
    <xf numFmtId="164" fontId="13" fillId="0" borderId="0" xfId="0" applyNumberFormat="1" applyFont="1"/>
    <xf numFmtId="164" fontId="0" fillId="0" borderId="0" xfId="1" quotePrefix="1" applyNumberFormat="1" applyFont="1"/>
    <xf numFmtId="0" fontId="0" fillId="0" borderId="0" xfId="0" quotePrefix="1"/>
    <xf numFmtId="0" fontId="15" fillId="0" borderId="0" xfId="0" applyFont="1"/>
    <xf numFmtId="0" fontId="0" fillId="3" borderId="0" xfId="0" applyFill="1"/>
    <xf numFmtId="164" fontId="13" fillId="0" borderId="0" xfId="1" applyNumberFormat="1" applyFont="1" applyFill="1"/>
    <xf numFmtId="164" fontId="15" fillId="0" borderId="0" xfId="1" applyNumberFormat="1" applyFont="1"/>
    <xf numFmtId="0" fontId="11" fillId="0" borderId="0" xfId="0" applyFont="1"/>
    <xf numFmtId="0" fontId="0" fillId="0" borderId="0" xfId="0"/>
    <xf numFmtId="0" fontId="0" fillId="0" borderId="0" xfId="0" applyBorder="1"/>
    <xf numFmtId="164" fontId="0" fillId="0" borderId="0" xfId="0" applyNumberFormat="1" applyFill="1"/>
    <xf numFmtId="165" fontId="11" fillId="0" borderId="0" xfId="25" applyNumberFormat="1"/>
    <xf numFmtId="164" fontId="20" fillId="0" borderId="0" xfId="24" applyNumberFormat="1" applyFont="1" applyFill="1" applyBorder="1" applyAlignment="1">
      <alignment horizontal="center"/>
    </xf>
    <xf numFmtId="39" fontId="0" fillId="0" borderId="0" xfId="0" applyNumberFormat="1" applyFill="1"/>
    <xf numFmtId="39" fontId="0" fillId="0" borderId="0" xfId="0" applyNumberFormat="1" applyFill="1" applyAlignment="1">
      <alignment horizontal="center"/>
    </xf>
    <xf numFmtId="37" fontId="0" fillId="0" borderId="0" xfId="0" applyNumberFormat="1"/>
    <xf numFmtId="37" fontId="0" fillId="0" borderId="0" xfId="0" applyNumberFormat="1" applyFill="1" applyBorder="1" applyAlignment="1">
      <alignment horizontal="left"/>
    </xf>
    <xf numFmtId="39" fontId="0" fillId="0" borderId="0" xfId="0" applyNumberFormat="1" applyBorder="1"/>
    <xf numFmtId="37" fontId="0" fillId="0" borderId="0" xfId="0" applyNumberFormat="1" applyFill="1" applyBorder="1"/>
    <xf numFmtId="39" fontId="11" fillId="0" borderId="0" xfId="0" applyNumberFormat="1" applyFont="1" applyFill="1"/>
    <xf numFmtId="0" fontId="11" fillId="0" borderId="0" xfId="0" applyFont="1" applyAlignment="1">
      <alignment horizontal="right"/>
    </xf>
    <xf numFmtId="0" fontId="11" fillId="0" borderId="0" xfId="0" applyFont="1" applyBorder="1"/>
    <xf numFmtId="10" fontId="0" fillId="0" borderId="0" xfId="0" applyNumberFormat="1"/>
    <xf numFmtId="0" fontId="16" fillId="0" borderId="0" xfId="0" applyFont="1" applyAlignment="1">
      <alignment horizontal="center"/>
    </xf>
    <xf numFmtId="5" fontId="0" fillId="0" borderId="0" xfId="0" applyNumberFormat="1"/>
    <xf numFmtId="165" fontId="0" fillId="0" borderId="0" xfId="0" applyNumberFormat="1" applyFill="1"/>
    <xf numFmtId="5" fontId="0" fillId="0" borderId="0" xfId="0" applyNumberFormat="1" applyFill="1" applyBorder="1"/>
    <xf numFmtId="10" fontId="0" fillId="0" borderId="0" xfId="0" applyNumberFormat="1" applyFill="1"/>
    <xf numFmtId="0" fontId="0" fillId="0" borderId="0" xfId="0"/>
    <xf numFmtId="0" fontId="0" fillId="0" borderId="0" xfId="0" applyAlignment="1"/>
    <xf numFmtId="0" fontId="19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Border="1"/>
    <xf numFmtId="166" fontId="0" fillId="0" borderId="0" xfId="0" applyNumberFormat="1"/>
    <xf numFmtId="166" fontId="0" fillId="0" borderId="0" xfId="0" applyNumberFormat="1" applyAlignment="1"/>
    <xf numFmtId="166" fontId="11" fillId="0" borderId="0" xfId="0" applyNumberFormat="1" applyFont="1"/>
    <xf numFmtId="0" fontId="14" fillId="0" borderId="0" xfId="0" applyFont="1" applyAlignment="1"/>
    <xf numFmtId="39" fontId="11" fillId="0" borderId="0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7" fontId="11" fillId="0" borderId="0" xfId="0" applyNumberFormat="1" applyFont="1" applyBorder="1"/>
    <xf numFmtId="167" fontId="11" fillId="0" borderId="0" xfId="0" applyNumberFormat="1" applyFont="1" applyFill="1" applyBorder="1" applyAlignment="1">
      <alignment horizontal="right"/>
    </xf>
    <xf numFmtId="167" fontId="11" fillId="0" borderId="0" xfId="0" applyNumberFormat="1" applyFont="1" applyBorder="1" applyAlignment="1">
      <alignment horizontal="right"/>
    </xf>
    <xf numFmtId="49" fontId="26" fillId="0" borderId="0" xfId="76" applyNumberFormat="1" applyFont="1" applyFill="1" applyBorder="1"/>
    <xf numFmtId="0" fontId="25" fillId="0" borderId="0" xfId="76"/>
    <xf numFmtId="43" fontId="0" fillId="0" borderId="0" xfId="77" applyFont="1"/>
    <xf numFmtId="0" fontId="25" fillId="0" borderId="0" xfId="76" applyFill="1" applyBorder="1"/>
    <xf numFmtId="49" fontId="25" fillId="0" borderId="0" xfId="76" applyNumberFormat="1" applyFill="1"/>
    <xf numFmtId="49" fontId="25" fillId="0" borderId="0" xfId="76" applyNumberFormat="1"/>
    <xf numFmtId="1" fontId="0" fillId="0" borderId="0" xfId="77" applyNumberFormat="1" applyFont="1"/>
    <xf numFmtId="164" fontId="25" fillId="0" borderId="0" xfId="76" applyNumberFormat="1"/>
    <xf numFmtId="0" fontId="25" fillId="0" borderId="0" xfId="76" applyFont="1"/>
    <xf numFmtId="1" fontId="11" fillId="0" borderId="0" xfId="0" applyNumberFormat="1" applyFont="1" applyFill="1" applyBorder="1" applyAlignment="1">
      <alignment horizontal="right"/>
    </xf>
    <xf numFmtId="167" fontId="25" fillId="0" borderId="0" xfId="76" applyNumberFormat="1"/>
    <xf numFmtId="0" fontId="26" fillId="0" borderId="0" xfId="76" applyFont="1"/>
    <xf numFmtId="0" fontId="33" fillId="0" borderId="0" xfId="76" applyFont="1"/>
    <xf numFmtId="0" fontId="34" fillId="0" borderId="2" xfId="76" applyFont="1" applyBorder="1" applyAlignment="1">
      <alignment horizontal="center"/>
    </xf>
    <xf numFmtId="167" fontId="25" fillId="0" borderId="3" xfId="76" applyNumberFormat="1" applyBorder="1"/>
    <xf numFmtId="0" fontId="9" fillId="0" borderId="0" xfId="113"/>
    <xf numFmtId="167" fontId="35" fillId="4" borderId="8" xfId="113" applyNumberFormat="1" applyFont="1" applyFill="1" applyBorder="1"/>
    <xf numFmtId="0" fontId="35" fillId="0" borderId="0" xfId="113" applyFont="1" applyAlignment="1">
      <alignment horizontal="center"/>
    </xf>
    <xf numFmtId="0" fontId="35" fillId="0" borderId="0" xfId="113" applyFont="1" applyFill="1" applyBorder="1"/>
    <xf numFmtId="0" fontId="37" fillId="0" borderId="0" xfId="113" applyFont="1"/>
    <xf numFmtId="0" fontId="38" fillId="6" borderId="10" xfId="72" applyFont="1" applyFill="1" applyBorder="1"/>
    <xf numFmtId="167" fontId="39" fillId="4" borderId="11" xfId="73" applyNumberFormat="1" applyFont="1" applyFill="1" applyBorder="1"/>
    <xf numFmtId="167" fontId="35" fillId="4" borderId="11" xfId="113" applyNumberFormat="1" applyFont="1" applyFill="1" applyBorder="1"/>
    <xf numFmtId="43" fontId="38" fillId="6" borderId="12" xfId="73" applyFont="1" applyFill="1" applyBorder="1"/>
    <xf numFmtId="0" fontId="36" fillId="0" borderId="0" xfId="72" applyFont="1"/>
    <xf numFmtId="1" fontId="36" fillId="0" borderId="0" xfId="72" applyNumberFormat="1" applyFont="1"/>
    <xf numFmtId="14" fontId="36" fillId="0" borderId="0" xfId="72" applyNumberFormat="1" applyFont="1"/>
    <xf numFmtId="164" fontId="36" fillId="0" borderId="0" xfId="73" applyNumberFormat="1" applyFont="1"/>
    <xf numFmtId="167" fontId="36" fillId="0" borderId="0" xfId="73" applyNumberFormat="1" applyFont="1"/>
    <xf numFmtId="164" fontId="40" fillId="0" borderId="0" xfId="113" applyNumberFormat="1" applyFont="1" applyAlignment="1">
      <alignment horizontal="right"/>
    </xf>
    <xf numFmtId="167" fontId="40" fillId="0" borderId="0" xfId="113" applyNumberFormat="1" applyFont="1"/>
    <xf numFmtId="167" fontId="41" fillId="7" borderId="11" xfId="113" applyNumberFormat="1" applyFont="1" applyFill="1" applyBorder="1"/>
    <xf numFmtId="0" fontId="36" fillId="0" borderId="0" xfId="72" applyFont="1" applyBorder="1"/>
    <xf numFmtId="1" fontId="36" fillId="0" borderId="0" xfId="72" applyNumberFormat="1" applyFont="1" applyBorder="1"/>
    <xf numFmtId="14" fontId="36" fillId="0" borderId="0" xfId="72" applyNumberFormat="1" applyFont="1" applyBorder="1"/>
    <xf numFmtId="164" fontId="36" fillId="0" borderId="0" xfId="73" applyNumberFormat="1" applyFont="1" applyBorder="1"/>
    <xf numFmtId="49" fontId="30" fillId="0" borderId="0" xfId="108" applyNumberFormat="1"/>
    <xf numFmtId="0" fontId="30" fillId="0" borderId="0" xfId="108"/>
    <xf numFmtId="14" fontId="30" fillId="0" borderId="0" xfId="108" applyNumberFormat="1"/>
    <xf numFmtId="43" fontId="30" fillId="0" borderId="0" xfId="109" applyFont="1"/>
    <xf numFmtId="164" fontId="40" fillId="0" borderId="0" xfId="113" applyNumberFormat="1" applyFont="1"/>
    <xf numFmtId="0" fontId="35" fillId="4" borderId="6" xfId="113" applyFont="1" applyFill="1" applyBorder="1"/>
    <xf numFmtId="0" fontId="35" fillId="4" borderId="7" xfId="113" applyFont="1" applyFill="1" applyBorder="1"/>
    <xf numFmtId="0" fontId="9" fillId="4" borderId="7" xfId="113" applyFill="1" applyBorder="1"/>
    <xf numFmtId="167" fontId="32" fillId="4" borderId="8" xfId="113" applyNumberFormat="1" applyFont="1" applyFill="1" applyBorder="1"/>
    <xf numFmtId="0" fontId="28" fillId="0" borderId="0" xfId="72"/>
    <xf numFmtId="0" fontId="42" fillId="6" borderId="10" xfId="72" applyFont="1" applyFill="1" applyBorder="1"/>
    <xf numFmtId="43" fontId="42" fillId="6" borderId="10" xfId="73" applyFont="1" applyFill="1" applyBorder="1"/>
    <xf numFmtId="167" fontId="43" fillId="4" borderId="11" xfId="73" applyNumberFormat="1" applyFont="1" applyFill="1" applyBorder="1"/>
    <xf numFmtId="167" fontId="32" fillId="4" borderId="11" xfId="113" applyNumberFormat="1" applyFont="1" applyFill="1" applyBorder="1"/>
    <xf numFmtId="1" fontId="28" fillId="0" borderId="0" xfId="72" applyNumberFormat="1"/>
    <xf numFmtId="14" fontId="28" fillId="0" borderId="0" xfId="72" applyNumberFormat="1"/>
    <xf numFmtId="43" fontId="28" fillId="0" borderId="0" xfId="73" applyFont="1"/>
    <xf numFmtId="167" fontId="28" fillId="0" borderId="0" xfId="73" applyNumberFormat="1" applyFont="1"/>
    <xf numFmtId="164" fontId="37" fillId="0" borderId="0" xfId="113" applyNumberFormat="1" applyFont="1"/>
    <xf numFmtId="167" fontId="37" fillId="0" borderId="0" xfId="113" applyNumberFormat="1" applyFont="1"/>
    <xf numFmtId="167" fontId="0" fillId="0" borderId="0" xfId="77" applyNumberFormat="1" applyFont="1" applyFill="1"/>
    <xf numFmtId="0" fontId="25" fillId="0" borderId="0" xfId="76" applyFill="1"/>
    <xf numFmtId="49" fontId="26" fillId="0" borderId="10" xfId="76" applyNumberFormat="1" applyFont="1" applyFill="1" applyBorder="1"/>
    <xf numFmtId="43" fontId="26" fillId="0" borderId="10" xfId="77" applyFont="1" applyFill="1" applyBorder="1"/>
    <xf numFmtId="0" fontId="11" fillId="0" borderId="2" xfId="0" applyFont="1" applyBorder="1"/>
    <xf numFmtId="0" fontId="11" fillId="0" borderId="0" xfId="37"/>
    <xf numFmtId="167" fontId="0" fillId="0" borderId="0" xfId="0" applyNumberFormat="1"/>
    <xf numFmtId="0" fontId="0" fillId="0" borderId="0" xfId="0" applyFont="1"/>
    <xf numFmtId="0" fontId="11" fillId="0" borderId="0" xfId="37"/>
    <xf numFmtId="0" fontId="11" fillId="0" borderId="0" xfId="37" applyAlignment="1">
      <alignment horizontal="center"/>
    </xf>
    <xf numFmtId="164" fontId="11" fillId="0" borderId="0" xfId="1" applyNumberFormat="1" applyFont="1"/>
    <xf numFmtId="0" fontId="11" fillId="0" borderId="0" xfId="37" applyFont="1"/>
    <xf numFmtId="164" fontId="11" fillId="0" borderId="0" xfId="1" applyNumberFormat="1" applyFont="1" applyBorder="1"/>
    <xf numFmtId="0" fontId="15" fillId="0" borderId="0" xfId="37" applyFont="1" applyAlignment="1">
      <alignment horizontal="center"/>
    </xf>
    <xf numFmtId="170" fontId="15" fillId="0" borderId="0" xfId="26" applyNumberFormat="1" applyFont="1" applyBorder="1" applyAlignment="1">
      <alignment horizontal="center"/>
    </xf>
    <xf numFmtId="167" fontId="0" fillId="0" borderId="0" xfId="0" applyNumberFormat="1" applyBorder="1"/>
    <xf numFmtId="37" fontId="0" fillId="0" borderId="0" xfId="0" applyNumberFormat="1" applyFill="1"/>
    <xf numFmtId="0" fontId="11" fillId="0" borderId="0" xfId="0" applyFont="1"/>
    <xf numFmtId="0" fontId="0" fillId="0" borderId="0" xfId="0"/>
    <xf numFmtId="0" fontId="0" fillId="0" borderId="0" xfId="0"/>
    <xf numFmtId="164" fontId="0" fillId="0" borderId="0" xfId="1" applyNumberFormat="1" applyFont="1"/>
    <xf numFmtId="0" fontId="19" fillId="0" borderId="0" xfId="0" applyFont="1" applyAlignment="1">
      <alignment horizontal="center"/>
    </xf>
    <xf numFmtId="164" fontId="0" fillId="0" borderId="2" xfId="1" applyNumberFormat="1" applyFont="1" applyBorder="1"/>
    <xf numFmtId="0" fontId="46" fillId="0" borderId="0" xfId="0" applyFont="1"/>
    <xf numFmtId="0" fontId="11" fillId="0" borderId="0" xfId="56"/>
    <xf numFmtId="0" fontId="11" fillId="0" borderId="0" xfId="37"/>
    <xf numFmtId="49" fontId="48" fillId="5" borderId="10" xfId="69" applyNumberFormat="1" applyFont="1" applyFill="1" applyBorder="1"/>
    <xf numFmtId="43" fontId="48" fillId="5" borderId="10" xfId="52" applyFont="1" applyFill="1" applyBorder="1"/>
    <xf numFmtId="0" fontId="47" fillId="0" borderId="0" xfId="69" applyFont="1"/>
    <xf numFmtId="49" fontId="47" fillId="0" borderId="0" xfId="69" applyNumberFormat="1" applyFont="1"/>
    <xf numFmtId="43" fontId="47" fillId="0" borderId="0" xfId="52" applyFont="1"/>
    <xf numFmtId="43" fontId="47" fillId="0" borderId="5" xfId="52" applyFont="1" applyBorder="1"/>
    <xf numFmtId="0" fontId="46" fillId="0" borderId="0" xfId="69" applyFont="1"/>
    <xf numFmtId="49" fontId="46" fillId="0" borderId="0" xfId="69" applyNumberFormat="1" applyFont="1" applyAlignment="1">
      <alignment horizontal="right"/>
    </xf>
    <xf numFmtId="0" fontId="47" fillId="0" borderId="0" xfId="69" quotePrefix="1" applyFont="1"/>
    <xf numFmtId="49" fontId="46" fillId="0" borderId="0" xfId="69" applyNumberFormat="1" applyFont="1" applyAlignment="1">
      <alignment horizontal="left"/>
    </xf>
    <xf numFmtId="43" fontId="47" fillId="0" borderId="2" xfId="52" applyFont="1" applyBorder="1"/>
    <xf numFmtId="0" fontId="49" fillId="0" borderId="0" xfId="69" applyFont="1"/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center" wrapText="1"/>
    </xf>
    <xf numFmtId="37" fontId="0" fillId="0" borderId="0" xfId="0" applyNumberFormat="1" applyFill="1" applyBorder="1" applyAlignment="1"/>
    <xf numFmtId="0" fontId="0" fillId="0" borderId="0" xfId="0" applyFill="1" applyBorder="1"/>
    <xf numFmtId="37" fontId="11" fillId="0" borderId="0" xfId="0" applyNumberFormat="1" applyFont="1" applyFill="1" applyBorder="1"/>
    <xf numFmtId="0" fontId="35" fillId="0" borderId="0" xfId="113" applyFont="1" applyAlignment="1">
      <alignment horizontal="left"/>
    </xf>
    <xf numFmtId="0" fontId="36" fillId="4" borderId="0" xfId="72" applyFont="1" applyFill="1"/>
    <xf numFmtId="1" fontId="36" fillId="4" borderId="0" xfId="72" applyNumberFormat="1" applyFont="1" applyFill="1"/>
    <xf numFmtId="14" fontId="36" fillId="4" borderId="0" xfId="72" applyNumberFormat="1" applyFont="1" applyFill="1"/>
    <xf numFmtId="164" fontId="36" fillId="4" borderId="0" xfId="73" applyNumberFormat="1" applyFont="1" applyFill="1"/>
    <xf numFmtId="167" fontId="9" fillId="0" borderId="0" xfId="113" applyNumberFormat="1"/>
    <xf numFmtId="0" fontId="47" fillId="0" borderId="0" xfId="76" applyFont="1"/>
    <xf numFmtId="0" fontId="48" fillId="0" borderId="2" xfId="76" applyFont="1" applyBorder="1" applyAlignment="1">
      <alignment horizontal="center"/>
    </xf>
    <xf numFmtId="164" fontId="37" fillId="0" borderId="0" xfId="113" applyNumberFormat="1" applyFont="1" applyAlignment="1">
      <alignment horizontal="right"/>
    </xf>
    <xf numFmtId="167" fontId="35" fillId="7" borderId="11" xfId="113" applyNumberFormat="1" applyFont="1" applyFill="1" applyBorder="1"/>
    <xf numFmtId="0" fontId="48" fillId="0" borderId="0" xfId="76" applyFont="1"/>
    <xf numFmtId="167" fontId="47" fillId="0" borderId="3" xfId="76" applyNumberFormat="1" applyFont="1" applyBorder="1"/>
    <xf numFmtId="0" fontId="50" fillId="6" borderId="10" xfId="72" applyFont="1" applyFill="1" applyBorder="1"/>
    <xf numFmtId="164" fontId="50" fillId="6" borderId="10" xfId="73" applyNumberFormat="1" applyFont="1" applyFill="1" applyBorder="1"/>
    <xf numFmtId="43" fontId="50" fillId="6" borderId="10" xfId="73" applyFont="1" applyFill="1" applyBorder="1"/>
    <xf numFmtId="0" fontId="50" fillId="6" borderId="10" xfId="0" applyFont="1" applyFill="1" applyBorder="1"/>
    <xf numFmtId="43" fontId="50" fillId="6" borderId="12" xfId="73" applyFont="1" applyFill="1" applyBorder="1"/>
    <xf numFmtId="0" fontId="48" fillId="4" borderId="11" xfId="76" applyFont="1" applyFill="1" applyBorder="1"/>
    <xf numFmtId="0" fontId="47" fillId="0" borderId="0" xfId="0" applyFont="1"/>
    <xf numFmtId="1" fontId="47" fillId="0" borderId="0" xfId="0" applyNumberFormat="1" applyFont="1"/>
    <xf numFmtId="14" fontId="47" fillId="0" borderId="0" xfId="0" applyNumberFormat="1" applyFont="1"/>
    <xf numFmtId="167" fontId="47" fillId="0" borderId="0" xfId="76" applyNumberFormat="1" applyFont="1"/>
    <xf numFmtId="49" fontId="47" fillId="0" borderId="0" xfId="108" applyNumberFormat="1" applyFont="1"/>
    <xf numFmtId="0" fontId="47" fillId="0" borderId="0" xfId="108" applyFont="1"/>
    <xf numFmtId="14" fontId="47" fillId="0" borderId="0" xfId="108" applyNumberFormat="1" applyFont="1"/>
    <xf numFmtId="167" fontId="47" fillId="0" borderId="0" xfId="109" applyNumberFormat="1" applyFont="1"/>
    <xf numFmtId="167" fontId="0" fillId="0" borderId="0" xfId="0" applyNumberFormat="1" applyAlignment="1">
      <alignment horizontal="right"/>
    </xf>
    <xf numFmtId="0" fontId="14" fillId="0" borderId="0" xfId="0" applyFont="1"/>
    <xf numFmtId="164" fontId="6" fillId="12" borderId="0" xfId="1" applyNumberFormat="1" applyFont="1" applyFill="1"/>
    <xf numFmtId="0" fontId="33" fillId="0" borderId="0" xfId="0" applyFont="1"/>
    <xf numFmtId="165" fontId="32" fillId="8" borderId="9" xfId="156" applyNumberFormat="1" applyFont="1" applyFill="1" applyBorder="1" applyAlignment="1">
      <alignment horizontal="center"/>
    </xf>
    <xf numFmtId="10" fontId="6" fillId="0" borderId="0" xfId="155" applyNumberFormat="1" applyFont="1" applyAlignment="1">
      <alignment horizontal="center"/>
    </xf>
    <xf numFmtId="0" fontId="6" fillId="0" borderId="13" xfId="152" applyFont="1" applyBorder="1" applyAlignment="1">
      <alignment horizontal="center"/>
    </xf>
    <xf numFmtId="165" fontId="6" fillId="0" borderId="9" xfId="156" applyNumberFormat="1" applyFont="1" applyBorder="1" applyAlignment="1">
      <alignment horizontal="center"/>
    </xf>
    <xf numFmtId="0" fontId="51" fillId="11" borderId="17" xfId="155" applyFont="1" applyFill="1" applyBorder="1" applyAlignment="1">
      <alignment horizontal="center" vertical="center"/>
    </xf>
    <xf numFmtId="0" fontId="6" fillId="0" borderId="15" xfId="155" applyFont="1" applyBorder="1"/>
    <xf numFmtId="170" fontId="53" fillId="4" borderId="13" xfId="152" applyNumberFormat="1" applyFont="1" applyFill="1" applyBorder="1" applyAlignment="1">
      <alignment horizontal="center"/>
    </xf>
    <xf numFmtId="164" fontId="33" fillId="0" borderId="2" xfId="24" applyNumberFormat="1" applyFont="1" applyBorder="1" applyAlignment="1">
      <alignment horizontal="center"/>
    </xf>
    <xf numFmtId="165" fontId="6" fillId="12" borderId="9" xfId="156" applyNumberFormat="1" applyFont="1" applyFill="1" applyBorder="1" applyAlignment="1">
      <alignment horizontal="center"/>
    </xf>
    <xf numFmtId="0" fontId="33" fillId="0" borderId="0" xfId="37" applyFont="1"/>
    <xf numFmtId="0" fontId="33" fillId="0" borderId="0" xfId="37" applyFont="1" applyBorder="1" applyAlignment="1">
      <alignment horizontal="left" wrapText="1"/>
    </xf>
    <xf numFmtId="0" fontId="32" fillId="8" borderId="9" xfId="155" applyFont="1" applyFill="1" applyBorder="1" applyAlignment="1">
      <alignment horizontal="center" vertical="center"/>
    </xf>
    <xf numFmtId="10" fontId="53" fillId="0" borderId="2" xfId="24" quotePrefix="1" applyNumberFormat="1" applyFont="1" applyBorder="1" applyAlignment="1">
      <alignment horizontal="center"/>
    </xf>
    <xf numFmtId="164" fontId="6" fillId="4" borderId="0" xfId="152" applyNumberFormat="1" applyFont="1" applyFill="1"/>
    <xf numFmtId="164" fontId="33" fillId="0" borderId="0" xfId="24" applyNumberFormat="1" applyFont="1" applyAlignment="1">
      <alignment horizontal="left" wrapText="1"/>
    </xf>
    <xf numFmtId="164" fontId="6" fillId="0" borderId="0" xfId="152" applyNumberFormat="1" applyFont="1"/>
    <xf numFmtId="165" fontId="6" fillId="9" borderId="9" xfId="156" applyNumberFormat="1" applyFont="1" applyFill="1" applyBorder="1" applyAlignment="1">
      <alignment horizontal="center"/>
    </xf>
    <xf numFmtId="171" fontId="32" fillId="0" borderId="9" xfId="155" applyNumberFormat="1" applyFont="1" applyBorder="1" applyAlignment="1">
      <alignment horizontal="left" wrapText="1"/>
    </xf>
    <xf numFmtId="164" fontId="6" fillId="9" borderId="0" xfId="1" applyNumberFormat="1" applyFont="1" applyFill="1"/>
    <xf numFmtId="10" fontId="53" fillId="0" borderId="0" xfId="24" quotePrefix="1" applyNumberFormat="1" applyFont="1" applyBorder="1" applyAlignment="1">
      <alignment horizontal="center"/>
    </xf>
    <xf numFmtId="0" fontId="6" fillId="4" borderId="13" xfId="152" applyFont="1" applyFill="1" applyBorder="1" applyAlignment="1">
      <alignment horizontal="center"/>
    </xf>
    <xf numFmtId="0" fontId="32" fillId="8" borderId="9" xfId="155" applyFont="1" applyFill="1" applyBorder="1" applyAlignment="1">
      <alignment horizontal="center" vertical="center" wrapText="1"/>
    </xf>
    <xf numFmtId="0" fontId="32" fillId="0" borderId="0" xfId="152" applyFont="1" applyAlignment="1">
      <alignment vertical="center" textRotation="90"/>
    </xf>
    <xf numFmtId="0" fontId="6" fillId="0" borderId="0" xfId="152" applyFont="1" applyAlignment="1">
      <alignment wrapText="1"/>
    </xf>
    <xf numFmtId="170" fontId="53" fillId="0" borderId="0" xfId="152" applyNumberFormat="1" applyFont="1" applyBorder="1" applyAlignment="1">
      <alignment horizontal="center"/>
    </xf>
    <xf numFmtId="0" fontId="6" fillId="0" borderId="0" xfId="155" applyFont="1" applyBorder="1"/>
    <xf numFmtId="165" fontId="6" fillId="0" borderId="0" xfId="155" applyNumberFormat="1" applyFont="1" applyBorder="1"/>
    <xf numFmtId="0" fontId="33" fillId="4" borderId="0" xfId="37" applyFont="1" applyFill="1" applyBorder="1" applyAlignment="1">
      <alignment horizontal="left" wrapText="1"/>
    </xf>
    <xf numFmtId="0" fontId="32" fillId="0" borderId="0" xfId="155" applyFont="1" applyAlignment="1">
      <alignment horizontal="left"/>
    </xf>
    <xf numFmtId="170" fontId="33" fillId="0" borderId="0" xfId="154" applyNumberFormat="1" applyFont="1" applyAlignment="1">
      <alignment horizontal="left" wrapText="1"/>
    </xf>
    <xf numFmtId="0" fontId="32" fillId="0" borderId="0" xfId="155" applyFont="1" applyAlignment="1">
      <alignment horizontal="left" wrapText="1"/>
    </xf>
    <xf numFmtId="0" fontId="54" fillId="0" borderId="0" xfId="155" applyFont="1"/>
    <xf numFmtId="165" fontId="6" fillId="0" borderId="0" xfId="155" applyNumberFormat="1" applyFont="1"/>
    <xf numFmtId="170" fontId="53" fillId="0" borderId="13" xfId="152" applyNumberFormat="1" applyFont="1" applyBorder="1" applyAlignment="1">
      <alignment horizontal="center"/>
    </xf>
    <xf numFmtId="0" fontId="11" fillId="0" borderId="0" xfId="37"/>
    <xf numFmtId="164" fontId="11" fillId="0" borderId="0" xfId="24" applyNumberFormat="1" applyFont="1" applyAlignment="1">
      <alignment horizontal="left" wrapText="1"/>
    </xf>
    <xf numFmtId="164" fontId="11" fillId="0" borderId="2" xfId="24" applyNumberFormat="1" applyFont="1" applyBorder="1" applyAlignment="1">
      <alignment horizontal="center"/>
    </xf>
    <xf numFmtId="15" fontId="32" fillId="0" borderId="0" xfId="149" applyNumberFormat="1" applyFont="1" applyAlignment="1">
      <alignment horizontal="center"/>
    </xf>
    <xf numFmtId="0" fontId="32" fillId="0" borderId="0" xfId="149" applyFont="1" applyAlignment="1">
      <alignment horizontal="center" wrapText="1"/>
    </xf>
    <xf numFmtId="10" fontId="52" fillId="10" borderId="2" xfId="24" quotePrefix="1" applyNumberFormat="1" applyFont="1" applyFill="1" applyBorder="1" applyAlignment="1">
      <alignment horizontal="center"/>
    </xf>
    <xf numFmtId="164" fontId="6" fillId="0" borderId="0" xfId="149" applyNumberFormat="1"/>
    <xf numFmtId="0" fontId="6" fillId="0" borderId="0" xfId="149" applyAlignment="1">
      <alignment horizontal="left" wrapText="1"/>
    </xf>
    <xf numFmtId="0" fontId="6" fillId="0" borderId="13" xfId="149" applyBorder="1" applyAlignment="1">
      <alignment horizontal="center"/>
    </xf>
    <xf numFmtId="170" fontId="53" fillId="10" borderId="13" xfId="149" applyNumberFormat="1" applyFont="1" applyFill="1" applyBorder="1" applyAlignment="1">
      <alignment horizontal="center"/>
    </xf>
    <xf numFmtId="0" fontId="11" fillId="0" borderId="0" xfId="64" applyFont="1" applyBorder="1" applyAlignment="1">
      <alignment horizontal="left" wrapText="1"/>
    </xf>
    <xf numFmtId="170" fontId="11" fillId="0" borderId="0" xfId="151" applyNumberFormat="1" applyFont="1" applyAlignment="1">
      <alignment horizontal="left" wrapText="1"/>
    </xf>
    <xf numFmtId="0" fontId="32" fillId="0" borderId="0" xfId="149" applyFont="1" applyAlignment="1">
      <alignment vertical="center" textRotation="90"/>
    </xf>
    <xf numFmtId="0" fontId="6" fillId="0" borderId="0" xfId="149" applyFill="1"/>
    <xf numFmtId="0" fontId="6" fillId="0" borderId="0" xfId="149" applyFill="1" applyAlignment="1">
      <alignment horizontal="left"/>
    </xf>
    <xf numFmtId="0" fontId="6" fillId="0" borderId="0" xfId="152"/>
    <xf numFmtId="164" fontId="6" fillId="0" borderId="3" xfId="152" applyNumberFormat="1" applyBorder="1"/>
    <xf numFmtId="164" fontId="6" fillId="0" borderId="0" xfId="1" applyNumberFormat="1" applyFont="1"/>
    <xf numFmtId="164" fontId="6" fillId="0" borderId="3" xfId="1" applyNumberFormat="1" applyFont="1" applyBorder="1"/>
    <xf numFmtId="0" fontId="6" fillId="0" borderId="0" xfId="152" applyFont="1" applyAlignment="1"/>
    <xf numFmtId="0" fontId="37" fillId="0" borderId="0" xfId="113" applyFont="1" applyAlignment="1"/>
    <xf numFmtId="164" fontId="37" fillId="0" borderId="0" xfId="113" applyNumberFormat="1" applyFont="1" applyBorder="1" applyAlignment="1"/>
    <xf numFmtId="167" fontId="37" fillId="0" borderId="2" xfId="113" applyNumberFormat="1" applyFont="1" applyBorder="1"/>
    <xf numFmtId="164" fontId="47" fillId="0" borderId="0" xfId="76" applyNumberFormat="1" applyFont="1"/>
    <xf numFmtId="0" fontId="47" fillId="0" borderId="0" xfId="76" applyFont="1" applyAlignment="1">
      <alignment horizontal="right"/>
    </xf>
    <xf numFmtId="0" fontId="35" fillId="13" borderId="0" xfId="113" applyFont="1" applyFill="1"/>
    <xf numFmtId="0" fontId="48" fillId="13" borderId="0" xfId="76" applyFont="1" applyFill="1"/>
    <xf numFmtId="0" fontId="37" fillId="0" borderId="0" xfId="113" applyFont="1" applyAlignment="1">
      <alignment horizontal="right"/>
    </xf>
    <xf numFmtId="0" fontId="25" fillId="0" borderId="0" xfId="76" applyNumberFormat="1" applyFill="1" applyAlignment="1">
      <alignment horizontal="center"/>
    </xf>
    <xf numFmtId="1" fontId="25" fillId="0" borderId="0" xfId="76" applyNumberFormat="1" applyFill="1" applyAlignment="1">
      <alignment horizontal="center"/>
    </xf>
    <xf numFmtId="43" fontId="11" fillId="0" borderId="0" xfId="77" applyFont="1"/>
    <xf numFmtId="167" fontId="16" fillId="0" borderId="3" xfId="77" applyNumberFormat="1" applyFont="1" applyFill="1" applyBorder="1"/>
    <xf numFmtId="167" fontId="26" fillId="0" borderId="3" xfId="76" applyNumberFormat="1" applyFont="1" applyBorder="1"/>
    <xf numFmtId="167" fontId="26" fillId="0" borderId="0" xfId="76" applyNumberFormat="1" applyFont="1"/>
    <xf numFmtId="167" fontId="25" fillId="0" borderId="0" xfId="76" applyNumberFormat="1" applyFont="1"/>
    <xf numFmtId="43" fontId="16" fillId="0" borderId="0" xfId="77" applyFont="1"/>
    <xf numFmtId="0" fontId="25" fillId="0" borderId="0" xfId="76" applyNumberFormat="1" applyFont="1" applyFill="1" applyAlignment="1">
      <alignment horizontal="center"/>
    </xf>
    <xf numFmtId="14" fontId="11" fillId="0" borderId="0" xfId="0" applyNumberFormat="1" applyFont="1" applyAlignment="1">
      <alignment horizontal="left"/>
    </xf>
    <xf numFmtId="39" fontId="0" fillId="0" borderId="2" xfId="0" applyNumberFormat="1" applyFill="1" applyBorder="1"/>
    <xf numFmtId="39" fontId="0" fillId="0" borderId="2" xfId="0" applyNumberFormat="1" applyFill="1" applyBorder="1" applyAlignment="1">
      <alignment horizontal="center"/>
    </xf>
    <xf numFmtId="10" fontId="0" fillId="0" borderId="2" xfId="0" applyNumberFormat="1" applyBorder="1"/>
    <xf numFmtId="0" fontId="0" fillId="0" borderId="2" xfId="0" applyBorder="1"/>
    <xf numFmtId="37" fontId="16" fillId="15" borderId="0" xfId="0" applyNumberFormat="1" applyFont="1" applyFill="1"/>
    <xf numFmtId="37" fontId="0" fillId="15" borderId="0" xfId="0" applyNumberFormat="1" applyFill="1"/>
    <xf numFmtId="37" fontId="11" fillId="0" borderId="0" xfId="0" applyNumberFormat="1" applyFont="1"/>
    <xf numFmtId="37" fontId="11" fillId="0" borderId="0" xfId="0" applyNumberFormat="1" applyFont="1" applyFill="1"/>
    <xf numFmtId="0" fontId="16" fillId="0" borderId="3" xfId="37" applyFont="1" applyBorder="1"/>
    <xf numFmtId="164" fontId="16" fillId="0" borderId="3" xfId="37" applyNumberFormat="1" applyFont="1" applyBorder="1"/>
    <xf numFmtId="164" fontId="16" fillId="0" borderId="3" xfId="1" applyNumberFormat="1" applyFont="1" applyBorder="1"/>
    <xf numFmtId="0" fontId="16" fillId="0" borderId="3" xfId="0" applyFont="1" applyBorder="1"/>
    <xf numFmtId="164" fontId="31" fillId="0" borderId="3" xfId="76" applyNumberFormat="1" applyFont="1" applyBorder="1"/>
    <xf numFmtId="167" fontId="31" fillId="0" borderId="3" xfId="76" applyNumberFormat="1" applyFont="1" applyBorder="1"/>
    <xf numFmtId="49" fontId="56" fillId="14" borderId="0" xfId="76" applyNumberFormat="1" applyFont="1" applyFill="1" applyBorder="1" applyAlignment="1">
      <alignment horizontal="center"/>
    </xf>
    <xf numFmtId="0" fontId="57" fillId="14" borderId="0" xfId="76" applyFont="1" applyFill="1" applyAlignment="1">
      <alignment horizontal="center"/>
    </xf>
    <xf numFmtId="44" fontId="25" fillId="0" borderId="0" xfId="157" applyFont="1"/>
    <xf numFmtId="172" fontId="25" fillId="0" borderId="0" xfId="157" applyNumberFormat="1" applyFont="1"/>
    <xf numFmtId="167" fontId="25" fillId="0" borderId="0" xfId="157" applyNumberFormat="1" applyFont="1" applyFill="1"/>
    <xf numFmtId="167" fontId="25" fillId="0" borderId="0" xfId="157" applyNumberFormat="1" applyFont="1"/>
    <xf numFmtId="0" fontId="25" fillId="0" borderId="0" xfId="76" applyFill="1" applyBorder="1" applyAlignment="1">
      <alignment horizontal="center"/>
    </xf>
    <xf numFmtId="167" fontId="11" fillId="0" borderId="0" xfId="77" applyNumberFormat="1" applyFont="1" applyFill="1"/>
    <xf numFmtId="167" fontId="16" fillId="0" borderId="0" xfId="77" applyNumberFormat="1" applyFont="1" applyFill="1" applyBorder="1"/>
    <xf numFmtId="167" fontId="31" fillId="0" borderId="0" xfId="157" applyNumberFormat="1" applyFont="1" applyBorder="1"/>
    <xf numFmtId="167" fontId="26" fillId="0" borderId="0" xfId="76" applyNumberFormat="1" applyFont="1" applyBorder="1"/>
    <xf numFmtId="43" fontId="16" fillId="0" borderId="0" xfId="77" applyFont="1" applyAlignment="1">
      <alignment horizontal="center"/>
    </xf>
    <xf numFmtId="1" fontId="26" fillId="8" borderId="0" xfId="76" applyNumberFormat="1" applyFont="1" applyFill="1" applyAlignment="1">
      <alignment horizontal="center"/>
    </xf>
    <xf numFmtId="167" fontId="16" fillId="8" borderId="3" xfId="77" applyNumberFormat="1" applyFont="1" applyFill="1" applyBorder="1"/>
    <xf numFmtId="167" fontId="26" fillId="8" borderId="3" xfId="76" applyNumberFormat="1" applyFont="1" applyFill="1" applyBorder="1"/>
    <xf numFmtId="0" fontId="31" fillId="0" borderId="0" xfId="76" applyFont="1"/>
    <xf numFmtId="43" fontId="48" fillId="8" borderId="0" xfId="52" applyFont="1" applyFill="1"/>
    <xf numFmtId="10" fontId="11" fillId="0" borderId="0" xfId="26" applyNumberFormat="1" applyFill="1" applyBorder="1"/>
    <xf numFmtId="165" fontId="0" fillId="0" borderId="0" xfId="0" applyNumberFormat="1" applyFill="1" applyBorder="1"/>
    <xf numFmtId="165" fontId="11" fillId="0" borderId="0" xfId="25" applyNumberFormat="1" applyFont="1" applyFill="1" applyBorder="1"/>
    <xf numFmtId="37" fontId="11" fillId="0" borderId="0" xfId="25" applyNumberFormat="1" applyFont="1" applyFill="1" applyBorder="1"/>
    <xf numFmtId="37" fontId="16" fillId="0" borderId="0" xfId="0" applyNumberFormat="1" applyFont="1" applyFill="1"/>
    <xf numFmtId="0" fontId="0" fillId="0" borderId="0" xfId="0" applyFill="1"/>
    <xf numFmtId="0" fontId="0" fillId="0" borderId="2" xfId="0" applyBorder="1" applyAlignment="1">
      <alignment horizontal="center"/>
    </xf>
    <xf numFmtId="37" fontId="11" fillId="15" borderId="0" xfId="0" applyNumberFormat="1" applyFont="1" applyFill="1"/>
    <xf numFmtId="167" fontId="0" fillId="15" borderId="0" xfId="0" applyNumberFormat="1" applyFill="1"/>
    <xf numFmtId="14" fontId="11" fillId="0" borderId="2" xfId="0" applyNumberFormat="1" applyFont="1" applyBorder="1"/>
    <xf numFmtId="14" fontId="11" fillId="0" borderId="2" xfId="0" applyNumberFormat="1" applyFont="1" applyBorder="1" applyAlignment="1">
      <alignment horizontal="center"/>
    </xf>
    <xf numFmtId="10" fontId="0" fillId="0" borderId="0" xfId="0" applyNumberFormat="1" applyFill="1" applyBorder="1"/>
    <xf numFmtId="167" fontId="11" fillId="0" borderId="0" xfId="25" applyNumberFormat="1" applyFill="1"/>
    <xf numFmtId="37" fontId="11" fillId="0" borderId="0" xfId="0" applyNumberFormat="1" applyFont="1" applyFill="1" applyBorder="1" applyAlignment="1">
      <alignment wrapText="1"/>
    </xf>
    <xf numFmtId="167" fontId="0" fillId="0" borderId="0" xfId="1" applyNumberFormat="1" applyFont="1" applyAlignment="1">
      <alignment horizontal="right"/>
    </xf>
    <xf numFmtId="0" fontId="6" fillId="0" borderId="0" xfId="152" applyFont="1" applyAlignment="1">
      <alignment horizontal="left" wrapText="1"/>
    </xf>
    <xf numFmtId="167" fontId="0" fillId="0" borderId="0" xfId="0" applyNumberFormat="1" applyFill="1"/>
    <xf numFmtId="0" fontId="0" fillId="14" borderId="0" xfId="0" applyFill="1"/>
    <xf numFmtId="0" fontId="0" fillId="14" borderId="0" xfId="0" applyFill="1" applyBorder="1" applyAlignment="1">
      <alignment wrapText="1"/>
    </xf>
    <xf numFmtId="0" fontId="0" fillId="14" borderId="0" xfId="0" applyFill="1" applyBorder="1" applyAlignment="1">
      <alignment horizontal="center"/>
    </xf>
    <xf numFmtId="49" fontId="11" fillId="14" borderId="0" xfId="0" applyNumberFormat="1" applyFont="1" applyFill="1" applyBorder="1" applyAlignment="1">
      <alignment horizontal="center" wrapText="1"/>
    </xf>
    <xf numFmtId="0" fontId="0" fillId="14" borderId="0" xfId="0" applyFill="1" applyBorder="1"/>
    <xf numFmtId="3" fontId="0" fillId="14" borderId="0" xfId="0" applyNumberFormat="1" applyFill="1" applyBorder="1"/>
    <xf numFmtId="37" fontId="11" fillId="14" borderId="0" xfId="0" applyNumberFormat="1" applyFont="1" applyFill="1" applyBorder="1" applyAlignment="1">
      <alignment horizontal="center"/>
    </xf>
    <xf numFmtId="164" fontId="0" fillId="14" borderId="0" xfId="1" applyNumberFormat="1" applyFont="1" applyFill="1" applyBorder="1"/>
    <xf numFmtId="37" fontId="0" fillId="14" borderId="0" xfId="0" applyNumberFormat="1" applyFill="1" applyBorder="1" applyAlignment="1"/>
    <xf numFmtId="164" fontId="0" fillId="14" borderId="0" xfId="0" applyNumberFormat="1" applyFill="1" applyBorder="1"/>
    <xf numFmtId="37" fontId="11" fillId="14" borderId="0" xfId="0" applyNumberFormat="1" applyFont="1" applyFill="1" applyBorder="1"/>
    <xf numFmtId="167" fontId="58" fillId="0" borderId="0" xfId="0" applyNumberFormat="1" applyFont="1"/>
    <xf numFmtId="172" fontId="0" fillId="0" borderId="0" xfId="0" applyNumberFormat="1"/>
    <xf numFmtId="170" fontId="0" fillId="0" borderId="0" xfId="0" applyNumberFormat="1"/>
    <xf numFmtId="0" fontId="11" fillId="0" borderId="0" xfId="64" applyFont="1" applyFill="1" applyBorder="1" applyAlignment="1">
      <alignment horizontal="left" wrapText="1"/>
    </xf>
    <xf numFmtId="0" fontId="32" fillId="0" borderId="0" xfId="149" applyFont="1" applyFill="1" applyBorder="1" applyAlignment="1">
      <alignment horizontal="center"/>
    </xf>
    <xf numFmtId="0" fontId="6" fillId="0" borderId="0" xfId="155" applyFont="1" applyBorder="1" applyAlignment="1"/>
    <xf numFmtId="0" fontId="6" fillId="0" borderId="0" xfId="155" applyFont="1" applyAlignment="1"/>
    <xf numFmtId="167" fontId="5" fillId="0" borderId="0" xfId="155" applyNumberFormat="1" applyFont="1" applyAlignment="1"/>
    <xf numFmtId="15" fontId="32" fillId="0" borderId="0" xfId="149" applyNumberFormat="1" applyFont="1" applyFill="1" applyBorder="1" applyAlignment="1">
      <alignment horizontal="center"/>
    </xf>
    <xf numFmtId="0" fontId="11" fillId="0" borderId="0" xfId="37" applyFill="1" applyBorder="1"/>
    <xf numFmtId="164" fontId="11" fillId="0" borderId="0" xfId="24" applyNumberFormat="1" applyFont="1" applyFill="1" applyBorder="1" applyAlignment="1">
      <alignment horizontal="left" wrapText="1"/>
    </xf>
    <xf numFmtId="164" fontId="6" fillId="0" borderId="0" xfId="149" applyNumberFormat="1" applyFill="1" applyBorder="1"/>
    <xf numFmtId="0" fontId="6" fillId="0" borderId="0" xfId="149" applyFill="1" applyBorder="1" applyAlignment="1">
      <alignment horizontal="left" wrapText="1"/>
    </xf>
    <xf numFmtId="170" fontId="11" fillId="0" borderId="0" xfId="151" applyNumberFormat="1" applyFont="1" applyFill="1" applyBorder="1" applyAlignment="1">
      <alignment horizontal="left" wrapText="1"/>
    </xf>
    <xf numFmtId="0" fontId="32" fillId="0" borderId="0" xfId="149" applyFont="1" applyFill="1" applyBorder="1" applyAlignment="1">
      <alignment vertical="center" textRotation="90"/>
    </xf>
    <xf numFmtId="0" fontId="6" fillId="0" borderId="0" xfId="149" applyFill="1" applyBorder="1"/>
    <xf numFmtId="0" fontId="6" fillId="0" borderId="0" xfId="152" applyFont="1" applyFill="1" applyBorder="1" applyAlignment="1"/>
    <xf numFmtId="0" fontId="6" fillId="0" borderId="0" xfId="152" applyFill="1" applyBorder="1"/>
    <xf numFmtId="0" fontId="6" fillId="0" borderId="0" xfId="149" applyFill="1" applyBorder="1" applyAlignment="1">
      <alignment horizontal="left"/>
    </xf>
    <xf numFmtId="164" fontId="6" fillId="0" borderId="0" xfId="1" applyNumberFormat="1" applyFont="1" applyFill="1" applyBorder="1"/>
    <xf numFmtId="164" fontId="11" fillId="0" borderId="0" xfId="24" applyNumberFormat="1" applyFont="1" applyFill="1" applyBorder="1" applyAlignment="1">
      <alignment horizontal="center"/>
    </xf>
    <xf numFmtId="10" fontId="52" fillId="0" borderId="0" xfId="24" quotePrefix="1" applyNumberFormat="1" applyFont="1" applyFill="1" applyBorder="1" applyAlignment="1">
      <alignment horizontal="center"/>
    </xf>
    <xf numFmtId="0" fontId="6" fillId="0" borderId="0" xfId="149" applyFill="1" applyBorder="1" applyAlignment="1">
      <alignment horizontal="center"/>
    </xf>
    <xf numFmtId="170" fontId="53" fillId="0" borderId="0" xfId="149" applyNumberFormat="1" applyFont="1" applyFill="1" applyBorder="1" applyAlignment="1">
      <alignment horizontal="center"/>
    </xf>
    <xf numFmtId="164" fontId="6" fillId="0" borderId="0" xfId="152" applyNumberFormat="1" applyFill="1" applyBorder="1"/>
    <xf numFmtId="0" fontId="6" fillId="0" borderId="0" xfId="152" applyFont="1" applyFill="1" applyBorder="1" applyAlignment="1">
      <alignment wrapText="1"/>
    </xf>
    <xf numFmtId="0" fontId="32" fillId="0" borderId="0" xfId="149" applyFont="1" applyFill="1" applyBorder="1" applyAlignment="1"/>
    <xf numFmtId="0" fontId="32" fillId="0" borderId="0" xfId="149" applyFont="1" applyFill="1" applyAlignment="1"/>
    <xf numFmtId="167" fontId="32" fillId="0" borderId="0" xfId="149" applyNumberFormat="1" applyFont="1" applyFill="1" applyBorder="1" applyAlignment="1">
      <alignment horizontal="center" wrapText="1"/>
    </xf>
    <xf numFmtId="167" fontId="32" fillId="0" borderId="0" xfId="149" applyNumberFormat="1" applyFont="1" applyFill="1" applyBorder="1" applyAlignment="1">
      <alignment horizontal="center"/>
    </xf>
    <xf numFmtId="167" fontId="4" fillId="0" borderId="0" xfId="149" applyNumberFormat="1" applyFont="1" applyFill="1" applyBorder="1" applyAlignment="1"/>
    <xf numFmtId="0" fontId="32" fillId="0" borderId="0" xfId="149" applyFont="1" applyAlignment="1">
      <alignment horizontal="center"/>
    </xf>
    <xf numFmtId="165" fontId="33" fillId="0" borderId="0" xfId="0" applyNumberFormat="1" applyFont="1"/>
    <xf numFmtId="164" fontId="6" fillId="0" borderId="0" xfId="1" applyNumberFormat="1" applyFont="1" applyBorder="1"/>
    <xf numFmtId="164" fontId="6" fillId="4" borderId="0" xfId="1" applyNumberFormat="1" applyFont="1" applyFill="1" applyBorder="1"/>
    <xf numFmtId="164" fontId="6" fillId="0" borderId="2" xfId="1" applyNumberFormat="1" applyFont="1" applyBorder="1"/>
    <xf numFmtId="0" fontId="34" fillId="0" borderId="0" xfId="0" applyFont="1"/>
    <xf numFmtId="164" fontId="6" fillId="0" borderId="0" xfId="149" applyNumberFormat="1" applyBorder="1"/>
    <xf numFmtId="164" fontId="6" fillId="0" borderId="2" xfId="149" applyNumberFormat="1" applyBorder="1"/>
    <xf numFmtId="164" fontId="6" fillId="15" borderId="0" xfId="149" applyNumberFormat="1" applyFill="1" applyBorder="1"/>
    <xf numFmtId="164" fontId="6" fillId="15" borderId="0" xfId="149" applyNumberFormat="1" applyFill="1"/>
    <xf numFmtId="0" fontId="4" fillId="0" borderId="0" xfId="149" applyFont="1" applyFill="1" applyBorder="1" applyAlignment="1"/>
    <xf numFmtId="10" fontId="4" fillId="0" borderId="0" xfId="149" applyNumberFormat="1" applyFont="1" applyFill="1" applyBorder="1" applyAlignment="1"/>
    <xf numFmtId="0" fontId="16" fillId="0" borderId="0" xfId="0" applyFont="1" applyAlignment="1">
      <alignment horizontal="center"/>
    </xf>
    <xf numFmtId="170" fontId="11" fillId="0" borderId="8" xfId="0" applyNumberFormat="1" applyFont="1" applyFill="1" applyBorder="1"/>
    <xf numFmtId="10" fontId="11" fillId="0" borderId="0" xfId="26" applyNumberFormat="1" applyFill="1"/>
    <xf numFmtId="37" fontId="11" fillId="0" borderId="0" xfId="26" applyNumberFormat="1" applyFill="1"/>
    <xf numFmtId="0" fontId="11" fillId="0" borderId="6" xfId="0" applyFont="1" applyBorder="1" applyAlignment="1"/>
    <xf numFmtId="0" fontId="11" fillId="0" borderId="7" xfId="0" applyFont="1" applyBorder="1" applyAlignment="1"/>
    <xf numFmtId="39" fontId="0" fillId="0" borderId="0" xfId="0" applyNumberFormat="1" applyFill="1" applyBorder="1"/>
    <xf numFmtId="167" fontId="0" fillId="0" borderId="0" xfId="0" applyNumberFormat="1" applyFill="1" applyBorder="1"/>
    <xf numFmtId="167" fontId="0" fillId="0" borderId="0" xfId="1" applyNumberFormat="1" applyFont="1" applyFill="1"/>
    <xf numFmtId="167" fontId="11" fillId="0" borderId="0" xfId="0" applyNumberFormat="1" applyFont="1" applyFill="1" applyBorder="1"/>
    <xf numFmtId="167" fontId="11" fillId="0" borderId="2" xfId="0" applyNumberFormat="1" applyFont="1" applyFill="1" applyBorder="1"/>
    <xf numFmtId="167" fontId="11" fillId="0" borderId="0" xfId="0" applyNumberFormat="1" applyFont="1" applyFill="1"/>
    <xf numFmtId="167" fontId="0" fillId="0" borderId="2" xfId="0" applyNumberFormat="1" applyFill="1" applyBorder="1"/>
    <xf numFmtId="5" fontId="0" fillId="0" borderId="0" xfId="0" applyNumberFormat="1" applyFill="1"/>
    <xf numFmtId="167" fontId="0" fillId="0" borderId="4" xfId="0" applyNumberFormat="1" applyBorder="1"/>
    <xf numFmtId="167" fontId="11" fillId="0" borderId="0" xfId="26" applyNumberFormat="1" applyFill="1" applyBorder="1"/>
    <xf numFmtId="167" fontId="0" fillId="0" borderId="0" xfId="0" applyNumberFormat="1" applyFill="1" applyBorder="1" applyAlignment="1">
      <alignment horizontal="right"/>
    </xf>
    <xf numFmtId="1" fontId="59" fillId="0" borderId="0" xfId="76" applyNumberFormat="1" applyFont="1" applyFill="1" applyAlignment="1">
      <alignment horizontal="right"/>
    </xf>
    <xf numFmtId="1" fontId="16" fillId="0" borderId="0" xfId="77" applyNumberFormat="1" applyFont="1" applyFill="1" applyAlignment="1">
      <alignment horizontal="center"/>
    </xf>
    <xf numFmtId="43" fontId="60" fillId="8" borderId="0" xfId="77" applyFont="1" applyFill="1" applyAlignment="1">
      <alignment horizontal="right"/>
    </xf>
    <xf numFmtId="37" fontId="14" fillId="0" borderId="0" xfId="0" applyNumberFormat="1" applyFont="1" applyAlignment="1">
      <alignment horizontal="center"/>
    </xf>
    <xf numFmtId="0" fontId="0" fillId="0" borderId="0" xfId="0" applyAlignment="1"/>
    <xf numFmtId="0" fontId="16" fillId="0" borderId="0" xfId="0" applyFont="1" applyAlignment="1">
      <alignment horizontal="center"/>
    </xf>
    <xf numFmtId="39" fontId="33" fillId="0" borderId="0" xfId="0" applyNumberFormat="1" applyFont="1" applyFill="1"/>
    <xf numFmtId="165" fontId="0" fillId="0" borderId="0" xfId="0" applyNumberFormat="1"/>
    <xf numFmtId="49" fontId="61" fillId="0" borderId="0" xfId="76" applyNumberFormat="1" applyFont="1" applyFill="1" applyBorder="1"/>
    <xf numFmtId="43" fontId="26" fillId="0" borderId="12" xfId="77" applyFont="1" applyFill="1" applyBorder="1" applyAlignment="1">
      <alignment horizontal="center"/>
    </xf>
    <xf numFmtId="167" fontId="25" fillId="0" borderId="0" xfId="157" applyNumberFormat="1" applyFont="1" applyFill="1" applyBorder="1"/>
    <xf numFmtId="167" fontId="11" fillId="0" borderId="0" xfId="77" applyNumberFormat="1" applyFont="1" applyFill="1" applyBorder="1"/>
    <xf numFmtId="0" fontId="62" fillId="0" borderId="0" xfId="76" applyFont="1" applyFill="1" applyBorder="1" applyAlignment="1">
      <alignment horizontal="center"/>
    </xf>
    <xf numFmtId="167" fontId="30" fillId="0" borderId="0" xfId="157" applyNumberFormat="1" applyFont="1" applyFill="1" applyBorder="1"/>
    <xf numFmtId="167" fontId="25" fillId="0" borderId="0" xfId="76" applyNumberFormat="1" applyFont="1" applyFill="1" applyBorder="1"/>
    <xf numFmtId="0" fontId="25" fillId="0" borderId="0" xfId="76" applyFont="1" applyFill="1" applyBorder="1"/>
    <xf numFmtId="172" fontId="25" fillId="0" borderId="0" xfId="157" applyNumberFormat="1" applyFont="1" applyFill="1" applyBorder="1"/>
    <xf numFmtId="0" fontId="11" fillId="4" borderId="0" xfId="37" applyFill="1"/>
    <xf numFmtId="10" fontId="11" fillId="4" borderId="0" xfId="37" applyNumberFormat="1" applyFill="1"/>
    <xf numFmtId="1" fontId="0" fillId="0" borderId="0" xfId="0" applyNumberFormat="1"/>
    <xf numFmtId="14" fontId="0" fillId="0" borderId="0" xfId="0" applyNumberFormat="1"/>
    <xf numFmtId="43" fontId="0" fillId="0" borderId="0" xfId="1" applyFont="1"/>
    <xf numFmtId="49" fontId="0" fillId="0" borderId="0" xfId="0" applyNumberFormat="1"/>
    <xf numFmtId="43" fontId="0" fillId="0" borderId="0" xfId="109" applyFont="1"/>
    <xf numFmtId="0" fontId="43" fillId="0" borderId="0" xfId="72" applyFont="1"/>
    <xf numFmtId="1" fontId="0" fillId="0" borderId="0" xfId="77" applyNumberFormat="1" applyFont="1" applyAlignment="1">
      <alignment horizontal="center"/>
    </xf>
    <xf numFmtId="5" fontId="0" fillId="0" borderId="4" xfId="0" applyNumberFormat="1" applyFill="1" applyBorder="1"/>
    <xf numFmtId="167" fontId="0" fillId="0" borderId="4" xfId="0" applyNumberFormat="1" applyFill="1" applyBorder="1"/>
    <xf numFmtId="165" fontId="11" fillId="0" borderId="0" xfId="25" applyNumberFormat="1" applyFill="1"/>
    <xf numFmtId="165" fontId="11" fillId="0" borderId="0" xfId="25" applyNumberFormat="1" applyFill="1" applyBorder="1"/>
    <xf numFmtId="167" fontId="16" fillId="0" borderId="0" xfId="0" applyNumberFormat="1" applyFont="1" applyFill="1"/>
    <xf numFmtId="0" fontId="14" fillId="0" borderId="0" xfId="0" applyFont="1" applyFill="1" applyAlignment="1">
      <alignment horizontal="center"/>
    </xf>
    <xf numFmtId="167" fontId="11" fillId="0" borderId="2" xfId="25" applyNumberFormat="1" applyFont="1" applyFill="1" applyBorder="1"/>
    <xf numFmtId="167" fontId="11" fillId="0" borderId="0" xfId="25" applyNumberFormat="1" applyFont="1" applyFill="1" applyBorder="1"/>
    <xf numFmtId="0" fontId="0" fillId="0" borderId="0" xfId="0" applyAlignment="1">
      <alignment horizontal="center" wrapText="1"/>
    </xf>
    <xf numFmtId="0" fontId="6" fillId="0" borderId="0" xfId="155" applyFont="1" applyAlignment="1">
      <alignment horizontal="left"/>
    </xf>
    <xf numFmtId="0" fontId="0" fillId="0" borderId="7" xfId="0" applyFill="1" applyBorder="1"/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center" wrapText="1"/>
    </xf>
    <xf numFmtId="167" fontId="11" fillId="0" borderId="2" xfId="25" applyNumberFormat="1" applyFill="1" applyBorder="1"/>
    <xf numFmtId="0" fontId="11" fillId="0" borderId="0" xfId="0" applyFont="1" applyFill="1" applyBorder="1"/>
    <xf numFmtId="0" fontId="11" fillId="0" borderId="0" xfId="0" applyFont="1" applyFill="1" applyAlignment="1">
      <alignment horizontal="center"/>
    </xf>
    <xf numFmtId="164" fontId="16" fillId="0" borderId="0" xfId="24" applyNumberFormat="1" applyFont="1" applyFill="1" applyBorder="1" applyAlignment="1">
      <alignment horizontal="center"/>
    </xf>
    <xf numFmtId="37" fontId="0" fillId="0" borderId="0" xfId="0" applyNumberFormat="1" applyFill="1" applyAlignment="1"/>
    <xf numFmtId="0" fontId="0" fillId="0" borderId="0" xfId="0" applyFont="1" applyFill="1"/>
    <xf numFmtId="0" fontId="16" fillId="0" borderId="0" xfId="0" applyFont="1" applyFill="1"/>
    <xf numFmtId="0" fontId="11" fillId="0" borderId="0" xfId="0" applyFont="1" applyFill="1"/>
    <xf numFmtId="167" fontId="11" fillId="0" borderId="0" xfId="24" applyNumberFormat="1" applyFill="1"/>
    <xf numFmtId="10" fontId="11" fillId="0" borderId="0" xfId="26" applyNumberFormat="1" applyFont="1" applyFill="1"/>
    <xf numFmtId="37" fontId="0" fillId="0" borderId="19" xfId="0" applyNumberFormat="1" applyFill="1" applyBorder="1" applyAlignment="1">
      <alignment horizontal="center"/>
    </xf>
    <xf numFmtId="167" fontId="0" fillId="0" borderId="20" xfId="0" applyNumberForma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37" fontId="0" fillId="0" borderId="2" xfId="0" applyNumberFormat="1" applyFill="1" applyBorder="1"/>
    <xf numFmtId="165" fontId="0" fillId="0" borderId="2" xfId="0" applyNumberFormat="1" applyFill="1" applyBorder="1"/>
    <xf numFmtId="0" fontId="0" fillId="0" borderId="2" xfId="0" applyFill="1" applyBorder="1"/>
    <xf numFmtId="37" fontId="11" fillId="0" borderId="0" xfId="25" applyNumberFormat="1" applyFill="1"/>
    <xf numFmtId="167" fontId="11" fillId="0" borderId="0" xfId="25" applyNumberFormat="1" applyFill="1" applyBorder="1"/>
    <xf numFmtId="1" fontId="16" fillId="0" borderId="0" xfId="24" applyNumberFormat="1" applyFont="1" applyFill="1" applyBorder="1" applyAlignment="1">
      <alignment horizontal="center"/>
    </xf>
    <xf numFmtId="0" fontId="14" fillId="0" borderId="0" xfId="0" applyFont="1" applyFill="1"/>
    <xf numFmtId="3" fontId="0" fillId="4" borderId="0" xfId="0" applyNumberFormat="1" applyFill="1"/>
    <xf numFmtId="37" fontId="16" fillId="4" borderId="0" xfId="0" applyNumberFormat="1" applyFont="1" applyFill="1"/>
    <xf numFmtId="43" fontId="0" fillId="0" borderId="0" xfId="73" applyFont="1"/>
    <xf numFmtId="0" fontId="44" fillId="0" borderId="0" xfId="107" applyFont="1" applyFill="1" applyAlignment="1">
      <alignment horizontal="left" vertical="center"/>
    </xf>
    <xf numFmtId="0" fontId="29" fillId="0" borderId="0" xfId="107" applyFill="1"/>
    <xf numFmtId="0" fontId="29" fillId="0" borderId="0" xfId="107" applyFont="1" applyFill="1" applyAlignment="1">
      <alignment horizontal="left" vertical="center"/>
    </xf>
    <xf numFmtId="0" fontId="45" fillId="0" borderId="0" xfId="107" applyFont="1" applyFill="1"/>
    <xf numFmtId="0" fontId="44" fillId="0" borderId="2" xfId="107" applyFont="1" applyFill="1" applyBorder="1"/>
    <xf numFmtId="168" fontId="44" fillId="0" borderId="2" xfId="107" applyNumberFormat="1" applyFont="1" applyFill="1" applyBorder="1" applyAlignment="1">
      <alignment horizontal="center"/>
    </xf>
    <xf numFmtId="44" fontId="44" fillId="0" borderId="2" xfId="106" applyFont="1" applyFill="1" applyBorder="1"/>
    <xf numFmtId="0" fontId="11" fillId="0" borderId="0" xfId="37" applyFill="1"/>
    <xf numFmtId="0" fontId="8" fillId="0" borderId="0" xfId="114" applyFill="1"/>
    <xf numFmtId="0" fontId="26" fillId="0" borderId="0" xfId="100" applyFont="1" applyFill="1"/>
    <xf numFmtId="0" fontId="18" fillId="0" borderId="0" xfId="100" applyFont="1" applyFill="1"/>
    <xf numFmtId="0" fontId="27" fillId="0" borderId="0" xfId="100" applyFont="1" applyFill="1"/>
    <xf numFmtId="49" fontId="26" fillId="0" borderId="9" xfId="100" applyNumberFormat="1" applyFont="1" applyFill="1" applyBorder="1"/>
    <xf numFmtId="49" fontId="25" fillId="0" borderId="0" xfId="100" applyNumberFormat="1" applyFill="1"/>
    <xf numFmtId="0" fontId="25" fillId="0" borderId="0" xfId="100" applyFill="1"/>
    <xf numFmtId="2" fontId="25" fillId="0" borderId="0" xfId="100" applyNumberFormat="1" applyFill="1"/>
    <xf numFmtId="3" fontId="25" fillId="0" borderId="0" xfId="100" applyNumberFormat="1" applyFill="1"/>
    <xf numFmtId="167" fontId="8" fillId="0" borderId="0" xfId="114" applyNumberFormat="1" applyFill="1"/>
    <xf numFmtId="0" fontId="32" fillId="0" borderId="6" xfId="114" applyFont="1" applyFill="1" applyBorder="1"/>
    <xf numFmtId="0" fontId="11" fillId="0" borderId="7" xfId="37" applyFill="1" applyBorder="1"/>
    <xf numFmtId="167" fontId="32" fillId="0" borderId="8" xfId="114" applyNumberFormat="1" applyFont="1" applyFill="1" applyBorder="1"/>
    <xf numFmtId="0" fontId="16" fillId="0" borderId="0" xfId="37" applyFont="1" applyFill="1"/>
    <xf numFmtId="10" fontId="11" fillId="0" borderId="0" xfId="37" applyNumberFormat="1" applyFill="1"/>
    <xf numFmtId="44" fontId="11" fillId="0" borderId="0" xfId="37" applyNumberFormat="1" applyFill="1"/>
    <xf numFmtId="167" fontId="11" fillId="0" borderId="19" xfId="37" applyNumberFormat="1" applyFill="1" applyBorder="1"/>
    <xf numFmtId="167" fontId="11" fillId="0" borderId="21" xfId="37" applyNumberFormat="1" applyFill="1" applyBorder="1"/>
    <xf numFmtId="167" fontId="11" fillId="0" borderId="20" xfId="37" applyNumberFormat="1" applyFill="1" applyBorder="1"/>
    <xf numFmtId="167" fontId="11" fillId="0" borderId="0" xfId="37" applyNumberFormat="1" applyFill="1"/>
    <xf numFmtId="15" fontId="11" fillId="0" borderId="0" xfId="37" applyNumberFormat="1" applyFill="1"/>
    <xf numFmtId="49" fontId="25" fillId="9" borderId="0" xfId="100" applyNumberFormat="1" applyFill="1"/>
    <xf numFmtId="0" fontId="25" fillId="9" borderId="0" xfId="100" applyFill="1"/>
    <xf numFmtId="2" fontId="25" fillId="9" borderId="0" xfId="100" applyNumberFormat="1" applyFill="1"/>
    <xf numFmtId="0" fontId="29" fillId="9" borderId="0" xfId="107" applyFill="1"/>
    <xf numFmtId="49" fontId="33" fillId="9" borderId="0" xfId="105" applyNumberFormat="1" applyFont="1" applyFill="1"/>
    <xf numFmtId="168" fontId="33" fillId="9" borderId="0" xfId="105" applyNumberFormat="1" applyFont="1" applyFill="1" applyAlignment="1">
      <alignment horizontal="center"/>
    </xf>
    <xf numFmtId="44" fontId="33" fillId="9" borderId="0" xfId="106" applyFont="1" applyFill="1"/>
    <xf numFmtId="0" fontId="29" fillId="16" borderId="0" xfId="107" applyFill="1"/>
    <xf numFmtId="49" fontId="33" fillId="16" borderId="0" xfId="105" applyNumberFormat="1" applyFont="1" applyFill="1"/>
    <xf numFmtId="168" fontId="33" fillId="16" borderId="0" xfId="105" applyNumberFormat="1" applyFont="1" applyFill="1" applyAlignment="1">
      <alignment horizontal="center"/>
    </xf>
    <xf numFmtId="44" fontId="33" fillId="16" borderId="0" xfId="106" applyFont="1" applyFill="1"/>
    <xf numFmtId="169" fontId="33" fillId="16" borderId="0" xfId="105" applyNumberFormat="1" applyFont="1" applyFill="1"/>
    <xf numFmtId="0" fontId="29" fillId="13" borderId="0" xfId="107" applyFill="1"/>
    <xf numFmtId="49" fontId="33" fillId="13" borderId="0" xfId="105" applyNumberFormat="1" applyFont="1" applyFill="1"/>
    <xf numFmtId="169" fontId="33" fillId="13" borderId="0" xfId="105" applyNumberFormat="1" applyFont="1" applyFill="1"/>
    <xf numFmtId="168" fontId="33" fillId="13" borderId="0" xfId="105" applyNumberFormat="1" applyFont="1" applyFill="1" applyAlignment="1">
      <alignment horizontal="center"/>
    </xf>
    <xf numFmtId="44" fontId="33" fillId="13" borderId="0" xfId="106" applyFont="1" applyFill="1"/>
    <xf numFmtId="0" fontId="29" fillId="12" borderId="0" xfId="107" applyFill="1"/>
    <xf numFmtId="49" fontId="33" fillId="12" borderId="0" xfId="105" applyNumberFormat="1" applyFont="1" applyFill="1"/>
    <xf numFmtId="168" fontId="33" fillId="12" borderId="0" xfId="105" applyNumberFormat="1" applyFont="1" applyFill="1" applyAlignment="1">
      <alignment horizontal="center"/>
    </xf>
    <xf numFmtId="44" fontId="33" fillId="12" borderId="0" xfId="106" applyFont="1" applyFill="1"/>
    <xf numFmtId="168" fontId="29" fillId="12" borderId="0" xfId="107" applyNumberFormat="1" applyFill="1" applyAlignment="1">
      <alignment horizontal="center"/>
    </xf>
    <xf numFmtId="44" fontId="29" fillId="12" borderId="0" xfId="106" applyFont="1" applyFill="1"/>
    <xf numFmtId="0" fontId="29" fillId="15" borderId="0" xfId="107" applyFont="1" applyFill="1"/>
    <xf numFmtId="49" fontId="33" fillId="15" borderId="0" xfId="105" applyNumberFormat="1" applyFont="1" applyFill="1"/>
    <xf numFmtId="168" fontId="29" fillId="15" borderId="0" xfId="107" applyNumberFormat="1" applyFont="1" applyFill="1" applyAlignment="1">
      <alignment horizontal="center"/>
    </xf>
    <xf numFmtId="44" fontId="29" fillId="15" borderId="0" xfId="106" applyFont="1" applyFill="1"/>
    <xf numFmtId="0" fontId="63" fillId="15" borderId="0" xfId="0" applyFont="1" applyFill="1"/>
    <xf numFmtId="168" fontId="63" fillId="15" borderId="0" xfId="0" applyNumberFormat="1" applyFont="1" applyFill="1" applyAlignment="1">
      <alignment horizontal="center"/>
    </xf>
    <xf numFmtId="44" fontId="63" fillId="15" borderId="0" xfId="106" applyFont="1" applyFill="1"/>
    <xf numFmtId="167" fontId="11" fillId="4" borderId="21" xfId="37" applyNumberFormat="1" applyFill="1" applyBorder="1"/>
    <xf numFmtId="0" fontId="11" fillId="0" borderId="0" xfId="37" applyFont="1" applyFill="1"/>
    <xf numFmtId="0" fontId="2" fillId="0" borderId="0" xfId="114" applyFont="1" applyFill="1"/>
    <xf numFmtId="0" fontId="2" fillId="0" borderId="0" xfId="114" applyFont="1" applyFill="1" applyBorder="1"/>
    <xf numFmtId="0" fontId="11" fillId="0" borderId="0" xfId="37" applyFont="1" applyFill="1" applyBorder="1"/>
    <xf numFmtId="167" fontId="2" fillId="0" borderId="0" xfId="114" applyNumberFormat="1" applyFont="1" applyFill="1" applyBorder="1"/>
    <xf numFmtId="0" fontId="33" fillId="0" borderId="0" xfId="0" applyFont="1" applyAlignment="1">
      <alignment horizontal="center"/>
    </xf>
    <xf numFmtId="167" fontId="6" fillId="9" borderId="9" xfId="156" applyNumberFormat="1" applyFont="1" applyFill="1" applyBorder="1" applyAlignment="1">
      <alignment horizontal="center"/>
    </xf>
    <xf numFmtId="167" fontId="6" fillId="0" borderId="9" xfId="156" applyNumberFormat="1" applyFont="1" applyBorder="1" applyAlignment="1">
      <alignment horizontal="center"/>
    </xf>
    <xf numFmtId="167" fontId="6" fillId="12" borderId="9" xfId="156" applyNumberFormat="1" applyFont="1" applyFill="1" applyBorder="1" applyAlignment="1">
      <alignment horizontal="center"/>
    </xf>
    <xf numFmtId="167" fontId="6" fillId="0" borderId="9" xfId="156" applyNumberFormat="1" applyFont="1" applyFill="1" applyBorder="1" applyAlignment="1">
      <alignment horizontal="center"/>
    </xf>
    <xf numFmtId="167" fontId="32" fillId="8" borderId="9" xfId="156" applyNumberFormat="1" applyFont="1" applyFill="1" applyBorder="1" applyAlignment="1">
      <alignment horizontal="center"/>
    </xf>
    <xf numFmtId="167" fontId="0" fillId="0" borderId="9" xfId="0" applyNumberFormat="1" applyBorder="1" applyAlignment="1">
      <alignment horizontal="center"/>
    </xf>
    <xf numFmtId="0" fontId="16" fillId="0" borderId="9" xfId="0" applyFont="1" applyBorder="1"/>
    <xf numFmtId="167" fontId="0" fillId="12" borderId="9" xfId="0" applyNumberFormat="1" applyFill="1" applyBorder="1" applyAlignment="1">
      <alignment horizontal="center"/>
    </xf>
    <xf numFmtId="165" fontId="6" fillId="0" borderId="0" xfId="156" applyNumberFormat="1" applyFont="1" applyFill="1" applyBorder="1" applyAlignment="1">
      <alignment horizontal="center"/>
    </xf>
    <xf numFmtId="0" fontId="33" fillId="0" borderId="0" xfId="0" applyFont="1" applyFill="1" applyBorder="1"/>
    <xf numFmtId="165" fontId="32" fillId="0" borderId="0" xfId="156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47" fillId="17" borderId="0" xfId="76" applyFont="1" applyFill="1"/>
    <xf numFmtId="167" fontId="47" fillId="17" borderId="0" xfId="76" applyNumberFormat="1" applyFont="1" applyFill="1"/>
    <xf numFmtId="167" fontId="47" fillId="17" borderId="3" xfId="76" applyNumberFormat="1" applyFont="1" applyFill="1" applyBorder="1"/>
    <xf numFmtId="0" fontId="25" fillId="17" borderId="0" xfId="76" applyFont="1" applyFill="1" applyBorder="1" applyAlignment="1">
      <alignment horizontal="center"/>
    </xf>
    <xf numFmtId="167" fontId="25" fillId="17" borderId="0" xfId="157" applyNumberFormat="1" applyFont="1" applyFill="1" applyBorder="1"/>
    <xf numFmtId="167" fontId="16" fillId="17" borderId="3" xfId="77" applyNumberFormat="1" applyFont="1" applyFill="1" applyBorder="1"/>
    <xf numFmtId="0" fontId="33" fillId="17" borderId="0" xfId="0" applyFont="1" applyFill="1"/>
    <xf numFmtId="164" fontId="33" fillId="17" borderId="0" xfId="0" applyNumberFormat="1" applyFont="1" applyFill="1"/>
    <xf numFmtId="164" fontId="33" fillId="17" borderId="0" xfId="24" applyNumberFormat="1" applyFont="1" applyFill="1" applyAlignment="1">
      <alignment horizontal="left" wrapText="1"/>
    </xf>
    <xf numFmtId="164" fontId="33" fillId="17" borderId="2" xfId="24" applyNumberFormat="1" applyFont="1" applyFill="1" applyBorder="1" applyAlignment="1">
      <alignment horizontal="center"/>
    </xf>
    <xf numFmtId="10" fontId="53" fillId="17" borderId="2" xfId="24" quotePrefix="1" applyNumberFormat="1" applyFont="1" applyFill="1" applyBorder="1" applyAlignment="1">
      <alignment horizontal="center"/>
    </xf>
    <xf numFmtId="10" fontId="53" fillId="17" borderId="0" xfId="24" quotePrefix="1" applyNumberFormat="1" applyFont="1" applyFill="1" applyBorder="1" applyAlignment="1">
      <alignment horizontal="center"/>
    </xf>
    <xf numFmtId="164" fontId="6" fillId="17" borderId="0" xfId="1" applyNumberFormat="1" applyFont="1" applyFill="1" applyBorder="1"/>
    <xf numFmtId="0" fontId="6" fillId="17" borderId="0" xfId="152" applyFont="1" applyFill="1" applyAlignment="1">
      <alignment horizontal="left" wrapText="1"/>
    </xf>
    <xf numFmtId="0" fontId="6" fillId="17" borderId="13" xfId="152" applyFont="1" applyFill="1" applyBorder="1" applyAlignment="1">
      <alignment horizontal="center"/>
    </xf>
    <xf numFmtId="170" fontId="53" fillId="17" borderId="13" xfId="152" applyNumberFormat="1" applyFont="1" applyFill="1" applyBorder="1" applyAlignment="1">
      <alignment horizontal="center"/>
    </xf>
    <xf numFmtId="170" fontId="53" fillId="17" borderId="0" xfId="152" applyNumberFormat="1" applyFont="1" applyFill="1" applyBorder="1" applyAlignment="1">
      <alignment horizontal="center"/>
    </xf>
    <xf numFmtId="0" fontId="33" fillId="17" borderId="0" xfId="37" applyFont="1" applyFill="1" applyBorder="1" applyAlignment="1">
      <alignment horizontal="left" wrapText="1"/>
    </xf>
    <xf numFmtId="170" fontId="33" fillId="17" borderId="0" xfId="154" applyNumberFormat="1" applyFont="1" applyFill="1" applyAlignment="1">
      <alignment horizontal="left" wrapText="1"/>
    </xf>
    <xf numFmtId="0" fontId="32" fillId="17" borderId="0" xfId="152" applyFont="1" applyFill="1" applyAlignment="1">
      <alignment vertical="center" textRotation="90"/>
    </xf>
    <xf numFmtId="164" fontId="6" fillId="17" borderId="0" xfId="152" applyNumberFormat="1" applyFont="1" applyFill="1"/>
    <xf numFmtId="0" fontId="33" fillId="17" borderId="0" xfId="37" applyFont="1" applyFill="1"/>
    <xf numFmtId="0" fontId="6" fillId="17" borderId="0" xfId="152" applyFont="1" applyFill="1" applyAlignment="1">
      <alignment wrapText="1"/>
    </xf>
    <xf numFmtId="164" fontId="6" fillId="17" borderId="3" xfId="152" applyNumberFormat="1" applyFont="1" applyFill="1" applyBorder="1"/>
    <xf numFmtId="165" fontId="33" fillId="17" borderId="0" xfId="0" applyNumberFormat="1" applyFont="1" applyFill="1"/>
    <xf numFmtId="164" fontId="6" fillId="17" borderId="0" xfId="1" applyNumberFormat="1" applyFont="1" applyFill="1"/>
    <xf numFmtId="164" fontId="6" fillId="17" borderId="3" xfId="1" applyNumberFormat="1" applyFont="1" applyFill="1" applyBorder="1"/>
    <xf numFmtId="165" fontId="11" fillId="17" borderId="0" xfId="25" applyNumberFormat="1" applyFill="1"/>
    <xf numFmtId="167" fontId="11" fillId="17" borderId="2" xfId="25" applyNumberFormat="1" applyFill="1" applyBorder="1"/>
    <xf numFmtId="0" fontId="0" fillId="17" borderId="0" xfId="0" applyFill="1"/>
    <xf numFmtId="167" fontId="0" fillId="17" borderId="0" xfId="0" applyNumberFormat="1" applyFill="1"/>
    <xf numFmtId="167" fontId="11" fillId="17" borderId="0" xfId="0" applyNumberFormat="1" applyFont="1" applyFill="1" applyBorder="1"/>
    <xf numFmtId="165" fontId="0" fillId="0" borderId="0" xfId="157" applyNumberFormat="1" applyFont="1"/>
    <xf numFmtId="165" fontId="0" fillId="0" borderId="3" xfId="157" applyNumberFormat="1" applyFont="1" applyBorder="1"/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5" fontId="0" fillId="0" borderId="3" xfId="0" applyNumberFormat="1" applyBorder="1"/>
    <xf numFmtId="0" fontId="64" fillId="0" borderId="0" xfId="0" applyFont="1"/>
    <xf numFmtId="44" fontId="0" fillId="0" borderId="0" xfId="157" applyNumberFormat="1" applyFont="1"/>
    <xf numFmtId="43" fontId="26" fillId="17" borderId="0" xfId="77" applyFont="1" applyFill="1" applyBorder="1" applyAlignment="1">
      <alignment horizontal="center"/>
    </xf>
    <xf numFmtId="165" fontId="32" fillId="18" borderId="9" xfId="156" applyNumberFormat="1" applyFont="1" applyFill="1" applyBorder="1" applyAlignment="1">
      <alignment horizontal="center"/>
    </xf>
    <xf numFmtId="164" fontId="6" fillId="18" borderId="3" xfId="152" applyNumberFormat="1" applyFont="1" applyFill="1" applyBorder="1"/>
    <xf numFmtId="0" fontId="25" fillId="18" borderId="0" xfId="76" applyNumberFormat="1" applyFont="1" applyFill="1" applyAlignment="1">
      <alignment horizontal="center"/>
    </xf>
    <xf numFmtId="0" fontId="11" fillId="18" borderId="0" xfId="0" applyFont="1" applyFill="1"/>
    <xf numFmtId="167" fontId="0" fillId="18" borderId="0" xfId="77" applyNumberFormat="1" applyFont="1" applyFill="1"/>
    <xf numFmtId="43" fontId="47" fillId="18" borderId="0" xfId="73" applyFont="1" applyFill="1"/>
    <xf numFmtId="0" fontId="11" fillId="18" borderId="0" xfId="56" applyFill="1"/>
    <xf numFmtId="0" fontId="0" fillId="18" borderId="0" xfId="0" applyFill="1"/>
    <xf numFmtId="164" fontId="0" fillId="18" borderId="0" xfId="1" applyNumberFormat="1" applyFont="1" applyFill="1"/>
    <xf numFmtId="0" fontId="16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51" fillId="11" borderId="16" xfId="155" applyFont="1" applyFill="1" applyBorder="1" applyAlignment="1">
      <alignment horizontal="center" vertical="center"/>
    </xf>
    <xf numFmtId="0" fontId="51" fillId="11" borderId="2" xfId="155" applyFont="1" applyFill="1" applyBorder="1" applyAlignment="1">
      <alignment horizontal="center" vertical="center"/>
    </xf>
    <xf numFmtId="0" fontId="32" fillId="0" borderId="0" xfId="149" applyFont="1" applyAlignment="1">
      <alignment horizontal="center"/>
    </xf>
    <xf numFmtId="0" fontId="6" fillId="0" borderId="0" xfId="152" applyFont="1" applyAlignment="1">
      <alignment horizontal="center" wrapText="1"/>
    </xf>
    <xf numFmtId="15" fontId="54" fillId="0" borderId="0" xfId="152" applyNumberFormat="1" applyFont="1" applyAlignment="1">
      <alignment horizontal="left"/>
    </xf>
    <xf numFmtId="0" fontId="11" fillId="0" borderId="0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32" fillId="0" borderId="14" xfId="149" applyFont="1" applyBorder="1" applyAlignment="1">
      <alignment horizontal="center" vertical="center" textRotation="90"/>
    </xf>
    <xf numFmtId="0" fontId="32" fillId="17" borderId="14" xfId="152" applyFont="1" applyFill="1" applyBorder="1" applyAlignment="1">
      <alignment horizontal="center" vertical="center" textRotation="90"/>
    </xf>
    <xf numFmtId="0" fontId="6" fillId="17" borderId="0" xfId="152" applyFont="1" applyFill="1" applyAlignment="1">
      <alignment horizontal="left" wrapText="1"/>
    </xf>
    <xf numFmtId="0" fontId="32" fillId="17" borderId="0" xfId="152" applyFont="1" applyFill="1" applyAlignment="1">
      <alignment horizontal="center"/>
    </xf>
    <xf numFmtId="15" fontId="32" fillId="17" borderId="0" xfId="152" applyNumberFormat="1" applyFont="1" applyFill="1" applyAlignment="1">
      <alignment horizontal="center"/>
    </xf>
    <xf numFmtId="43" fontId="33" fillId="17" borderId="0" xfId="0" applyNumberFormat="1" applyFont="1" applyFill="1" applyBorder="1" applyAlignment="1">
      <alignment horizontal="center" vertical="center" textRotation="90"/>
    </xf>
    <xf numFmtId="43" fontId="33" fillId="17" borderId="2" xfId="0" applyNumberFormat="1" applyFont="1" applyFill="1" applyBorder="1" applyAlignment="1">
      <alignment horizontal="center" vertical="center" textRotation="90"/>
    </xf>
    <xf numFmtId="0" fontId="6" fillId="0" borderId="0" xfId="152" applyFont="1" applyAlignment="1">
      <alignment horizontal="left" wrapText="1"/>
    </xf>
    <xf numFmtId="0" fontId="32" fillId="0" borderId="0" xfId="152" applyFont="1" applyAlignment="1">
      <alignment horizontal="center"/>
    </xf>
    <xf numFmtId="15" fontId="32" fillId="0" borderId="0" xfId="152" applyNumberFormat="1" applyFont="1" applyAlignment="1">
      <alignment horizontal="center"/>
    </xf>
    <xf numFmtId="0" fontId="32" fillId="0" borderId="14" xfId="152" applyFont="1" applyBorder="1" applyAlignment="1">
      <alignment horizontal="center" vertical="center" textRotation="90"/>
    </xf>
    <xf numFmtId="10" fontId="1" fillId="0" borderId="4" xfId="155" applyNumberFormat="1" applyFont="1" applyBorder="1" applyAlignment="1">
      <alignment horizontal="left"/>
    </xf>
    <xf numFmtId="0" fontId="6" fillId="0" borderId="4" xfId="155" applyFont="1" applyBorder="1" applyAlignment="1">
      <alignment horizontal="left"/>
    </xf>
    <xf numFmtId="0" fontId="6" fillId="0" borderId="0" xfId="155" applyFont="1" applyBorder="1" applyAlignment="1">
      <alignment horizontal="left"/>
    </xf>
    <xf numFmtId="10" fontId="3" fillId="0" borderId="0" xfId="155" applyNumberFormat="1" applyFont="1" applyAlignment="1">
      <alignment horizontal="left"/>
    </xf>
    <xf numFmtId="0" fontId="6" fillId="0" borderId="0" xfId="155" applyFont="1" applyAlignment="1">
      <alignment horizontal="left"/>
    </xf>
    <xf numFmtId="43" fontId="33" fillId="0" borderId="0" xfId="0" applyNumberFormat="1" applyFont="1" applyBorder="1" applyAlignment="1">
      <alignment horizontal="center" vertical="center" textRotation="90"/>
    </xf>
    <xf numFmtId="43" fontId="33" fillId="0" borderId="2" xfId="0" applyNumberFormat="1" applyFont="1" applyBorder="1" applyAlignment="1">
      <alignment horizontal="center" vertical="center" textRotation="90"/>
    </xf>
    <xf numFmtId="49" fontId="26" fillId="0" borderId="12" xfId="76" applyNumberFormat="1" applyFont="1" applyFill="1" applyBorder="1" applyAlignment="1">
      <alignment horizontal="center"/>
    </xf>
    <xf numFmtId="49" fontId="26" fillId="0" borderId="18" xfId="76" applyNumberFormat="1" applyFont="1" applyFill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16" fillId="0" borderId="0" xfId="0" applyFont="1" applyBorder="1" applyAlignment="1">
      <alignment horizontal="center"/>
    </xf>
    <xf numFmtId="0" fontId="34" fillId="0" borderId="0" xfId="76" applyFont="1" applyAlignment="1">
      <alignment horizontal="center"/>
    </xf>
    <xf numFmtId="0" fontId="39" fillId="13" borderId="5" xfId="72" applyFont="1" applyFill="1" applyBorder="1" applyAlignment="1">
      <alignment horizontal="center"/>
    </xf>
    <xf numFmtId="0" fontId="48" fillId="0" borderId="0" xfId="76" applyFont="1" applyAlignment="1">
      <alignment horizontal="center"/>
    </xf>
    <xf numFmtId="0" fontId="35" fillId="0" borderId="0" xfId="113" applyFont="1" applyAlignment="1">
      <alignment horizontal="left"/>
    </xf>
    <xf numFmtId="0" fontId="35" fillId="4" borderId="6" xfId="113" applyFont="1" applyFill="1" applyBorder="1" applyAlignment="1">
      <alignment horizontal="center"/>
    </xf>
    <xf numFmtId="0" fontId="35" fillId="4" borderId="7" xfId="113" applyFont="1" applyFill="1" applyBorder="1" applyAlignment="1">
      <alignment horizontal="center"/>
    </xf>
    <xf numFmtId="0" fontId="11" fillId="0" borderId="0" xfId="37" applyAlignment="1"/>
    <xf numFmtId="0" fontId="16" fillId="0" borderId="0" xfId="0" applyFont="1" applyAlignment="1">
      <alignment horizontal="center"/>
    </xf>
    <xf numFmtId="0" fontId="16" fillId="0" borderId="0" xfId="37" applyFont="1" applyAlignment="1">
      <alignment horizontal="center"/>
    </xf>
  </cellXfs>
  <cellStyles count="159">
    <cellStyle name="Comma" xfId="1" builtinId="3"/>
    <cellStyle name="Comma 2" xfId="2"/>
    <cellStyle name="Comma 2 2" xfId="13"/>
    <cellStyle name="Comma 2 2 2" xfId="28"/>
    <cellStyle name="Comma 2 2 3" xfId="84"/>
    <cellStyle name="Comma 2 3" xfId="24"/>
    <cellStyle name="Comma 2 4" xfId="53"/>
    <cellStyle name="Comma 2 5" xfId="73"/>
    <cellStyle name="Comma 3" xfId="12"/>
    <cellStyle name="Comma 3 2" xfId="29"/>
    <cellStyle name="Comma 3 3" xfId="83"/>
    <cellStyle name="Comma 4" xfId="30"/>
    <cellStyle name="Comma 4 2" xfId="63"/>
    <cellStyle name="Comma 4 2 2" xfId="122"/>
    <cellStyle name="Comma 4 2 3" xfId="136"/>
    <cellStyle name="Comma 4 2 4" xfId="150"/>
    <cellStyle name="Comma 4 3" xfId="95"/>
    <cellStyle name="Comma 4 4" xfId="54"/>
    <cellStyle name="Comma 4 5" xfId="115"/>
    <cellStyle name="Comma 4 6" xfId="129"/>
    <cellStyle name="Comma 4 7" xfId="143"/>
    <cellStyle name="Comma 5" xfId="31"/>
    <cellStyle name="Comma 5 2" xfId="32"/>
    <cellStyle name="Comma 5 3" xfId="96"/>
    <cellStyle name="Comma 5 4" xfId="55"/>
    <cellStyle name="Comma 5 5" xfId="116"/>
    <cellStyle name="Comma 5 6" xfId="130"/>
    <cellStyle name="Comma 5 7" xfId="144"/>
    <cellStyle name="Comma 6" xfId="33"/>
    <cellStyle name="Comma 6 2" xfId="97"/>
    <cellStyle name="Comma 6 3" xfId="67"/>
    <cellStyle name="Comma 6 4" xfId="125"/>
    <cellStyle name="Comma 6 5" xfId="139"/>
    <cellStyle name="Comma 6 6" xfId="153"/>
    <cellStyle name="Comma 7" xfId="52"/>
    <cellStyle name="Comma 8" xfId="77"/>
    <cellStyle name="Comma 8 2" xfId="80"/>
    <cellStyle name="Comma 8 3" xfId="112"/>
    <cellStyle name="Comma 9" xfId="109"/>
    <cellStyle name="Currency" xfId="157" builtinId="4"/>
    <cellStyle name="Currency 2" xfId="3"/>
    <cellStyle name="Currency 2 2" xfId="15"/>
    <cellStyle name="Currency 2 2 2" xfId="34"/>
    <cellStyle name="Currency 2 2 3" xfId="86"/>
    <cellStyle name="Currency 2 3" xfId="25"/>
    <cellStyle name="Currency 3" xfId="14"/>
    <cellStyle name="Currency 3 2" xfId="35"/>
    <cellStyle name="Currency 3 3" xfId="85"/>
    <cellStyle name="Currency 4" xfId="36"/>
    <cellStyle name="Currency 4 2" xfId="98"/>
    <cellStyle name="Currency 4 3" xfId="75"/>
    <cellStyle name="Currency 4 4" xfId="128"/>
    <cellStyle name="Currency 4 5" xfId="142"/>
    <cellStyle name="Currency 4 6" xfId="156"/>
    <cellStyle name="Currency 5" xfId="81"/>
    <cellStyle name="Currency 6" xfId="106"/>
    <cellStyle name="Normal" xfId="0" builtinId="0"/>
    <cellStyle name="Normal 10" xfId="76"/>
    <cellStyle name="Normal 11" xfId="78"/>
    <cellStyle name="Normal 11 2" xfId="113"/>
    <cellStyle name="Normal 12" xfId="108"/>
    <cellStyle name="Normal 12 2 3" xfId="158"/>
    <cellStyle name="Normal 13" xfId="110"/>
    <cellStyle name="Normal 13 2" xfId="114"/>
    <cellStyle name="Normal 2" xfId="11"/>
    <cellStyle name="Normal 2 2" xfId="37"/>
    <cellStyle name="Normal 2 3" xfId="56"/>
    <cellStyle name="Normal 2 4" xfId="64"/>
    <cellStyle name="Normal 2 4 2" xfId="105"/>
    <cellStyle name="Normal 2 5" xfId="72"/>
    <cellStyle name="Normal 3" xfId="27"/>
    <cellStyle name="Normal 4" xfId="38"/>
    <cellStyle name="Normal 4 2" xfId="39"/>
    <cellStyle name="Normal 4 2 2" xfId="100"/>
    <cellStyle name="Normal 4 2 3" xfId="62"/>
    <cellStyle name="Normal 4 2 4" xfId="121"/>
    <cellStyle name="Normal 4 2 5" xfId="135"/>
    <cellStyle name="Normal 4 2 6" xfId="149"/>
    <cellStyle name="Normal 4 3" xfId="99"/>
    <cellStyle name="Normal 4 4" xfId="57"/>
    <cellStyle name="Normal 4 5" xfId="117"/>
    <cellStyle name="Normal 4 6" xfId="131"/>
    <cellStyle name="Normal 4 7" xfId="145"/>
    <cellStyle name="Normal 5" xfId="40"/>
    <cellStyle name="Normal 5 2" xfId="101"/>
    <cellStyle name="Normal 5 3" xfId="58"/>
    <cellStyle name="Normal 5 4" xfId="118"/>
    <cellStyle name="Normal 5 5" xfId="132"/>
    <cellStyle name="Normal 5 6" xfId="146"/>
    <cellStyle name="Normal 6" xfId="41"/>
    <cellStyle name="Normal 6 2" xfId="102"/>
    <cellStyle name="Normal 6 3" xfId="66"/>
    <cellStyle name="Normal 6 4" xfId="124"/>
    <cellStyle name="Normal 6 5" xfId="138"/>
    <cellStyle name="Normal 6 6" xfId="152"/>
    <cellStyle name="Normal 7" xfId="42"/>
    <cellStyle name="Normal 7 2" xfId="103"/>
    <cellStyle name="Normal 7 3" xfId="69"/>
    <cellStyle name="Normal 8" xfId="71"/>
    <cellStyle name="Normal 8 2" xfId="79"/>
    <cellStyle name="Normal 8 3" xfId="111"/>
    <cellStyle name="Normal 9" xfId="74"/>
    <cellStyle name="Normal 9 2" xfId="107"/>
    <cellStyle name="Normal 9 3" xfId="127"/>
    <cellStyle name="Normal 9 4" xfId="141"/>
    <cellStyle name="Normal 9 5" xfId="155"/>
    <cellStyle name="Percent 2" xfId="4"/>
    <cellStyle name="Percent 2 2" xfId="17"/>
    <cellStyle name="Percent 2 2 2" xfId="43"/>
    <cellStyle name="Percent 2 2 3" xfId="88"/>
    <cellStyle name="Percent 2 3" xfId="26"/>
    <cellStyle name="Percent 2 4" xfId="59"/>
    <cellStyle name="Percent 3" xfId="16"/>
    <cellStyle name="Percent 3 2" xfId="44"/>
    <cellStyle name="Percent 3 3" xfId="87"/>
    <cellStyle name="Percent 4" xfId="45"/>
    <cellStyle name="Percent 4 2" xfId="65"/>
    <cellStyle name="Percent 4 2 2" xfId="123"/>
    <cellStyle name="Percent 4 2 3" xfId="137"/>
    <cellStyle name="Percent 4 2 4" xfId="151"/>
    <cellStyle name="Percent 4 3" xfId="104"/>
    <cellStyle name="Percent 4 4" xfId="60"/>
    <cellStyle name="Percent 4 5" xfId="119"/>
    <cellStyle name="Percent 4 6" xfId="133"/>
    <cellStyle name="Percent 4 7" xfId="147"/>
    <cellStyle name="Percent 5" xfId="61"/>
    <cellStyle name="Percent 5 2" xfId="82"/>
    <cellStyle name="Percent 5 3" xfId="120"/>
    <cellStyle name="Percent 5 4" xfId="134"/>
    <cellStyle name="Percent 5 5" xfId="148"/>
    <cellStyle name="Percent 6" xfId="68"/>
    <cellStyle name="Percent 6 2" xfId="126"/>
    <cellStyle name="Percent 6 3" xfId="140"/>
    <cellStyle name="Percent 6 4" xfId="154"/>
    <cellStyle name="Percent 7" xfId="70"/>
    <cellStyle name="PSChar" xfId="5"/>
    <cellStyle name="PSChar 2" xfId="18"/>
    <cellStyle name="PSChar 2 2" xfId="46"/>
    <cellStyle name="PSChar 2 3" xfId="89"/>
    <cellStyle name="PSDate" xfId="6"/>
    <cellStyle name="PSDate 2" xfId="19"/>
    <cellStyle name="PSDate 2 2" xfId="47"/>
    <cellStyle name="PSDate 2 3" xfId="90"/>
    <cellStyle name="PSDec" xfId="7"/>
    <cellStyle name="PSDec 2" xfId="20"/>
    <cellStyle name="PSDec 2 2" xfId="48"/>
    <cellStyle name="PSDec 2 3" xfId="91"/>
    <cellStyle name="PSHeading" xfId="8"/>
    <cellStyle name="PSHeading 2" xfId="21"/>
    <cellStyle name="PSHeading 2 2" xfId="49"/>
    <cellStyle name="PSHeading 2 3" xfId="92"/>
    <cellStyle name="PSInt" xfId="9"/>
    <cellStyle name="PSInt 2" xfId="22"/>
    <cellStyle name="PSInt 2 2" xfId="50"/>
    <cellStyle name="PSInt 2 3" xfId="93"/>
    <cellStyle name="PSSpacer" xfId="10"/>
    <cellStyle name="PSSpacer 2" xfId="23"/>
    <cellStyle name="PSSpacer 2 2" xfId="51"/>
    <cellStyle name="PSSpacer 2 3" xfId="9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harrip\AppData\Local\Microsoft\Windows\Temporary%20Internet%20Files\Content.Outlook\HP8S8VYS\Update%20Filing%20TME%20Aug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GL"/>
      <sheetName val="InputPlant"/>
      <sheetName val="D"/>
      <sheetName val="E"/>
      <sheetName val="F"/>
      <sheetName val="G1"/>
      <sheetName val="G2"/>
      <sheetName val="G3"/>
      <sheetName val="H"/>
      <sheetName val="J1"/>
      <sheetName val="J2"/>
      <sheetName val="K1"/>
      <sheetName val="K2"/>
      <sheetName val="L1"/>
      <sheetName val="L2"/>
      <sheetName val="M"/>
      <sheetName val="M2"/>
      <sheetName val="Reg"/>
      <sheetName val="DT"/>
      <sheetName val="87_106"/>
      <sheetName val="Pyrll Adj"/>
      <sheetName val="GL"/>
      <sheetName val="Chg"/>
      <sheetName val="Rates"/>
      <sheetName val="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="75" workbookViewId="0">
      <selection activeCell="H4" sqref="H4"/>
    </sheetView>
  </sheetViews>
  <sheetFormatPr defaultRowHeight="13.2" x14ac:dyDescent="0.25"/>
  <cols>
    <col min="3" max="3" width="32.6640625" customWidth="1"/>
    <col min="4" max="4" width="2" customWidth="1"/>
    <col min="5" max="5" width="14.33203125" customWidth="1"/>
    <col min="6" max="6" width="16.33203125" customWidth="1"/>
    <col min="7" max="7" width="3.5546875" customWidth="1"/>
    <col min="8" max="8" width="12.5546875" customWidth="1"/>
  </cols>
  <sheetData>
    <row r="1" spans="1:10" x14ac:dyDescent="0.25">
      <c r="A1" t="s">
        <v>0</v>
      </c>
    </row>
    <row r="3" spans="1:10" x14ac:dyDescent="0.25">
      <c r="A3" t="s">
        <v>1</v>
      </c>
    </row>
    <row r="5" spans="1:10" x14ac:dyDescent="0.25">
      <c r="A5" t="s">
        <v>2</v>
      </c>
    </row>
    <row r="6" spans="1:10" x14ac:dyDescent="0.25">
      <c r="E6" s="1" t="s">
        <v>6</v>
      </c>
      <c r="F6" s="1" t="s">
        <v>9</v>
      </c>
      <c r="H6" s="1" t="s">
        <v>11</v>
      </c>
    </row>
    <row r="7" spans="1:10" x14ac:dyDescent="0.25">
      <c r="B7" t="s">
        <v>13</v>
      </c>
      <c r="E7" s="1" t="s">
        <v>3</v>
      </c>
      <c r="F7" s="1" t="s">
        <v>3</v>
      </c>
      <c r="H7" s="1" t="s">
        <v>3</v>
      </c>
    </row>
    <row r="9" spans="1:10" x14ac:dyDescent="0.25">
      <c r="C9" t="s">
        <v>32</v>
      </c>
      <c r="E9" s="2">
        <f>980220+980217-370361-370362</f>
        <v>1219714</v>
      </c>
      <c r="F9" s="2">
        <f>607463+607463+27856-19369</f>
        <v>1223413</v>
      </c>
      <c r="G9" s="7" t="s">
        <v>14</v>
      </c>
      <c r="H9" s="3">
        <f>+F9+E9</f>
        <v>2443127</v>
      </c>
      <c r="I9" t="s">
        <v>22</v>
      </c>
      <c r="J9" t="s">
        <v>39</v>
      </c>
    </row>
    <row r="10" spans="1:10" x14ac:dyDescent="0.25">
      <c r="C10" t="s">
        <v>5</v>
      </c>
      <c r="E10" s="2">
        <f>370361+370362</f>
        <v>740723</v>
      </c>
      <c r="H10" s="3">
        <f>+F10+E10</f>
        <v>740723</v>
      </c>
      <c r="I10" t="s">
        <v>33</v>
      </c>
    </row>
    <row r="11" spans="1:10" x14ac:dyDescent="0.25">
      <c r="C11" t="s">
        <v>10</v>
      </c>
      <c r="E11" s="5">
        <f>59414+59414</f>
        <v>118828</v>
      </c>
      <c r="H11" s="3">
        <f>+F11+E11</f>
        <v>118828</v>
      </c>
      <c r="I11" t="s">
        <v>23</v>
      </c>
    </row>
    <row r="12" spans="1:10" ht="15" x14ac:dyDescent="0.4">
      <c r="C12" t="s">
        <v>12</v>
      </c>
      <c r="E12" s="11">
        <v>0</v>
      </c>
      <c r="H12" s="6">
        <f>+F12+E12</f>
        <v>0</v>
      </c>
    </row>
    <row r="14" spans="1:10" x14ac:dyDescent="0.25">
      <c r="C14" t="s">
        <v>7</v>
      </c>
      <c r="E14" s="3">
        <f>SUM(E9:E12)</f>
        <v>2079265</v>
      </c>
      <c r="F14" s="3">
        <f>SUM(F9:F12)</f>
        <v>1223413</v>
      </c>
      <c r="G14" s="3"/>
      <c r="H14" s="3">
        <f>+F14+E14</f>
        <v>3302678</v>
      </c>
    </row>
    <row r="16" spans="1:10" x14ac:dyDescent="0.25">
      <c r="B16" t="s">
        <v>25</v>
      </c>
    </row>
    <row r="17" spans="1:9" x14ac:dyDescent="0.25">
      <c r="C17" t="s">
        <v>24</v>
      </c>
      <c r="E17" s="10"/>
      <c r="H17" s="3">
        <f>+F17+E17</f>
        <v>0</v>
      </c>
      <c r="I17" t="s">
        <v>28</v>
      </c>
    </row>
    <row r="18" spans="1:9" ht="15" x14ac:dyDescent="0.4">
      <c r="C18" t="s">
        <v>4</v>
      </c>
      <c r="E18" s="12">
        <f>15245*6</f>
        <v>91470</v>
      </c>
      <c r="F18" s="9">
        <v>0</v>
      </c>
      <c r="G18" s="8" t="s">
        <v>26</v>
      </c>
      <c r="H18" s="6">
        <f>+F18+E18</f>
        <v>91470</v>
      </c>
      <c r="I18" t="s">
        <v>22</v>
      </c>
    </row>
    <row r="19" spans="1:9" x14ac:dyDescent="0.25">
      <c r="C19" t="s">
        <v>29</v>
      </c>
      <c r="E19" s="2">
        <f>+E18+E17</f>
        <v>91470</v>
      </c>
      <c r="F19">
        <f>+F18+F17</f>
        <v>0</v>
      </c>
      <c r="H19" s="2">
        <f>+H18+H17</f>
        <v>91470</v>
      </c>
    </row>
    <row r="21" spans="1:9" x14ac:dyDescent="0.25">
      <c r="B21" t="s">
        <v>30</v>
      </c>
      <c r="E21" s="3">
        <f>+E19+E14</f>
        <v>2170735</v>
      </c>
      <c r="F21" s="3">
        <f>+F19+F14</f>
        <v>1223413</v>
      </c>
      <c r="G21" s="3"/>
      <c r="H21" s="3">
        <f>+H19+H14</f>
        <v>3394148</v>
      </c>
    </row>
    <row r="22" spans="1:9" x14ac:dyDescent="0.25">
      <c r="E22" s="3"/>
      <c r="F22" s="3"/>
      <c r="G22" s="3"/>
      <c r="H22" s="3"/>
    </row>
    <row r="23" spans="1:9" ht="66" x14ac:dyDescent="0.25">
      <c r="E23" s="4" t="s">
        <v>8</v>
      </c>
      <c r="F23" s="4" t="s">
        <v>15</v>
      </c>
    </row>
    <row r="25" spans="1:9" x14ac:dyDescent="0.25">
      <c r="A25" s="8" t="s">
        <v>16</v>
      </c>
    </row>
    <row r="26" spans="1:9" x14ac:dyDescent="0.25">
      <c r="A26" s="8" t="s">
        <v>27</v>
      </c>
    </row>
    <row r="29" spans="1:9" x14ac:dyDescent="0.25">
      <c r="B29" t="s">
        <v>34</v>
      </c>
    </row>
    <row r="30" spans="1:9" x14ac:dyDescent="0.25">
      <c r="B30" t="s">
        <v>35</v>
      </c>
    </row>
  </sheetData>
  <phoneticPr fontId="12" type="noConversion"/>
  <pageMargins left="0.75" right="0.75" top="1" bottom="1" header="0.5" footer="0.5"/>
  <pageSetup scale="90" orientation="landscape" r:id="rId1"/>
  <headerFooter alignWithMargins="0">
    <oddFooter>&amp;L&amp;Z&amp;F&amp;A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C11" sqref="C11"/>
    </sheetView>
  </sheetViews>
  <sheetFormatPr defaultColWidth="8.88671875" defaultRowHeight="13.2" x14ac:dyDescent="0.25"/>
  <cols>
    <col min="1" max="1" width="27.88671875" style="34" customWidth="1"/>
    <col min="2" max="3" width="10.6640625" style="34" bestFit="1" customWidth="1"/>
    <col min="4" max="4" width="8.88671875" style="34"/>
    <col min="5" max="5" width="8.88671875" style="124"/>
    <col min="6" max="6" width="10.109375" style="34" bestFit="1" customWidth="1"/>
    <col min="7" max="7" width="11.33203125" style="34" bestFit="1" customWidth="1"/>
    <col min="8" max="8" width="8.88671875" style="34"/>
    <col min="9" max="9" width="14" style="34" bestFit="1" customWidth="1"/>
    <col min="10" max="10" width="8.88671875" style="34"/>
    <col min="11" max="11" width="11.33203125" style="34" bestFit="1" customWidth="1"/>
    <col min="12" max="16384" width="8.88671875" style="34"/>
  </cols>
  <sheetData>
    <row r="1" spans="1:9" x14ac:dyDescent="0.25">
      <c r="A1" s="589" t="s">
        <v>0</v>
      </c>
      <c r="B1" s="590"/>
      <c r="C1" s="590"/>
      <c r="D1" s="590"/>
      <c r="E1" s="590"/>
      <c r="F1" s="590"/>
    </row>
    <row r="2" spans="1:9" x14ac:dyDescent="0.25">
      <c r="A2" s="38" t="s">
        <v>109</v>
      </c>
      <c r="B2" s="35"/>
      <c r="C2" s="41"/>
      <c r="D2" s="36"/>
      <c r="E2" s="126"/>
      <c r="F2" s="42"/>
    </row>
    <row r="3" spans="1:9" x14ac:dyDescent="0.25">
      <c r="A3" s="589" t="s">
        <v>78</v>
      </c>
      <c r="B3" s="590"/>
      <c r="C3" s="590"/>
      <c r="D3" s="590"/>
      <c r="E3" s="590"/>
      <c r="F3" s="590"/>
    </row>
    <row r="4" spans="1:9" x14ac:dyDescent="0.25">
      <c r="A4" s="43" t="s">
        <v>344</v>
      </c>
      <c r="B4" s="35"/>
      <c r="C4" s="35"/>
      <c r="D4" s="35"/>
      <c r="E4" s="373"/>
      <c r="F4" s="35"/>
    </row>
    <row r="5" spans="1:9" x14ac:dyDescent="0.25">
      <c r="A5" s="38"/>
      <c r="B5" s="35"/>
      <c r="C5" s="35"/>
      <c r="D5" s="35"/>
      <c r="E5" s="373"/>
      <c r="F5" s="35"/>
    </row>
    <row r="6" spans="1:9" x14ac:dyDescent="0.25">
      <c r="A6" s="43" t="s">
        <v>343</v>
      </c>
      <c r="B6" s="35"/>
      <c r="C6" s="35"/>
      <c r="D6" s="35"/>
      <c r="E6" s="373"/>
      <c r="F6" s="35"/>
    </row>
    <row r="7" spans="1:9" x14ac:dyDescent="0.25">
      <c r="C7" s="40"/>
      <c r="F7" s="42"/>
    </row>
    <row r="8" spans="1:9" x14ac:dyDescent="0.25">
      <c r="A8" s="591" t="s">
        <v>79</v>
      </c>
      <c r="B8" s="591"/>
      <c r="C8" s="591"/>
      <c r="E8" s="591" t="s">
        <v>80</v>
      </c>
      <c r="F8" s="591"/>
      <c r="G8" s="591"/>
    </row>
    <row r="9" spans="1:9" ht="14.4" x14ac:dyDescent="0.3">
      <c r="A9" s="375" t="s">
        <v>56</v>
      </c>
      <c r="B9" s="44" t="s">
        <v>57</v>
      </c>
      <c r="C9" s="46">
        <v>-1911536.09</v>
      </c>
      <c r="D9" s="37"/>
      <c r="E9" s="122" t="s">
        <v>345</v>
      </c>
      <c r="F9" s="45" t="s">
        <v>71</v>
      </c>
      <c r="G9" s="47">
        <v>-46619.23</v>
      </c>
      <c r="I9" s="374"/>
    </row>
    <row r="10" spans="1:9" ht="14.4" x14ac:dyDescent="0.3">
      <c r="A10" s="375" t="s">
        <v>58</v>
      </c>
      <c r="B10" s="44" t="s">
        <v>59</v>
      </c>
      <c r="C10" s="46">
        <v>5334533.16</v>
      </c>
      <c r="D10" s="37"/>
      <c r="E10" s="122" t="s">
        <v>346</v>
      </c>
      <c r="F10" s="45" t="s">
        <v>73</v>
      </c>
      <c r="G10" s="48">
        <v>924333.24</v>
      </c>
      <c r="I10" s="376"/>
    </row>
    <row r="11" spans="1:9" ht="14.4" x14ac:dyDescent="0.3">
      <c r="A11" s="375" t="s">
        <v>60</v>
      </c>
      <c r="B11" s="44" t="s">
        <v>61</v>
      </c>
      <c r="C11" s="46">
        <v>899809.21</v>
      </c>
      <c r="D11" s="37"/>
      <c r="E11" s="122" t="s">
        <v>347</v>
      </c>
      <c r="F11" s="45" t="s">
        <v>75</v>
      </c>
      <c r="G11" s="48">
        <v>2010399.61</v>
      </c>
      <c r="I11" s="376"/>
    </row>
    <row r="12" spans="1:9" x14ac:dyDescent="0.25">
      <c r="A12" s="39"/>
      <c r="B12" s="46"/>
      <c r="C12" s="37"/>
      <c r="D12" s="39"/>
      <c r="E12" s="39"/>
      <c r="F12" s="48"/>
    </row>
    <row r="13" spans="1:9" x14ac:dyDescent="0.25">
      <c r="A13" s="39"/>
      <c r="B13" s="46"/>
      <c r="C13" s="39"/>
      <c r="D13" s="39"/>
      <c r="E13" s="39"/>
      <c r="F13" s="48"/>
    </row>
    <row r="15" spans="1:9" x14ac:dyDescent="0.25">
      <c r="C15" s="111">
        <f>C9+C10+C11</f>
        <v>4322806.28</v>
      </c>
      <c r="G15" s="111">
        <f>G9+G10+G11</f>
        <v>2888113.62</v>
      </c>
    </row>
  </sheetData>
  <mergeCells count="4">
    <mergeCell ref="A1:F1"/>
    <mergeCell ref="A3:F3"/>
    <mergeCell ref="A8:C8"/>
    <mergeCell ref="E8:G8"/>
  </mergeCells>
  <pageMargins left="0.7" right="0.7" top="0.75" bottom="0.75" header="0.3" footer="0.3"/>
  <pageSetup orientation="portrait" verticalDpi="597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8"/>
  <sheetViews>
    <sheetView topLeftCell="R15" zoomScale="70" zoomScaleNormal="70" workbookViewId="0">
      <selection activeCell="AU31" sqref="AU31"/>
    </sheetView>
  </sheetViews>
  <sheetFormatPr defaultColWidth="9.109375" defaultRowHeight="15" x14ac:dyDescent="0.35"/>
  <cols>
    <col min="1" max="1" width="9.109375" style="50"/>
    <col min="2" max="2" width="10.6640625" style="50" bestFit="1" customWidth="1"/>
    <col min="3" max="4" width="13.33203125" style="50" bestFit="1" customWidth="1"/>
    <col min="5" max="5" width="14.33203125" style="50" bestFit="1" customWidth="1"/>
    <col min="6" max="6" width="9.109375" style="50"/>
    <col min="7" max="7" width="10.6640625" style="50" bestFit="1" customWidth="1"/>
    <col min="8" max="8" width="14" style="50" bestFit="1" customWidth="1"/>
    <col min="9" max="9" width="32.88671875" style="50" bestFit="1" customWidth="1"/>
    <col min="10" max="10" width="16.5546875" style="50" bestFit="1" customWidth="1"/>
    <col min="11" max="11" width="14.5546875" style="50" bestFit="1" customWidth="1"/>
    <col min="12" max="12" width="7.6640625" style="50" bestFit="1" customWidth="1"/>
    <col min="13" max="13" width="12" style="50" bestFit="1" customWidth="1"/>
    <col min="14" max="18" width="9.109375" style="50"/>
    <col min="19" max="19" width="10.5546875" style="50" bestFit="1" customWidth="1"/>
    <col min="20" max="21" width="9.109375" style="50"/>
    <col min="22" max="22" width="21.88671875" style="50" bestFit="1" customWidth="1"/>
    <col min="23" max="23" width="17.33203125" style="50" bestFit="1" customWidth="1"/>
    <col min="24" max="29" width="9.109375" style="50"/>
    <col min="30" max="30" width="6.6640625" style="50" bestFit="1" customWidth="1"/>
    <col min="31" max="33" width="9.109375" style="50"/>
    <col min="34" max="34" width="21.88671875" style="50" bestFit="1" customWidth="1"/>
    <col min="35" max="35" width="14.5546875" style="50" bestFit="1" customWidth="1"/>
    <col min="36" max="36" width="9.109375" style="50"/>
    <col min="37" max="37" width="12" style="50" bestFit="1" customWidth="1"/>
    <col min="38" max="38" width="10.88671875" style="50" bestFit="1" customWidth="1"/>
    <col min="39" max="39" width="7.33203125" style="50" bestFit="1" customWidth="1"/>
    <col min="40" max="40" width="10.5546875" style="50" bestFit="1" customWidth="1"/>
    <col min="41" max="41" width="7" style="50" bestFit="1" customWidth="1"/>
    <col min="42" max="42" width="9.109375" style="50"/>
    <col min="43" max="43" width="11.88671875" style="50" bestFit="1" customWidth="1"/>
    <col min="44" max="44" width="13" style="50" bestFit="1" customWidth="1"/>
    <col min="45" max="45" width="31.88671875" style="50" bestFit="1" customWidth="1"/>
    <col min="46" max="46" width="17.33203125" style="50" bestFit="1" customWidth="1"/>
    <col min="47" max="47" width="13" style="50" bestFit="1" customWidth="1"/>
    <col min="48" max="16384" width="9.109375" style="50"/>
  </cols>
  <sheetData>
    <row r="1" spans="1:47" x14ac:dyDescent="0.35">
      <c r="A1" s="279" t="s">
        <v>315</v>
      </c>
    </row>
    <row r="2" spans="1:47" x14ac:dyDescent="0.35">
      <c r="A2" s="60" t="s">
        <v>316</v>
      </c>
    </row>
    <row r="4" spans="1:47" x14ac:dyDescent="0.35">
      <c r="A4" s="592" t="s">
        <v>151</v>
      </c>
      <c r="B4" s="592"/>
      <c r="C4" s="592"/>
      <c r="D4" s="61"/>
      <c r="E4" s="61"/>
      <c r="F4" s="592" t="s">
        <v>152</v>
      </c>
      <c r="G4" s="592"/>
      <c r="H4" s="592"/>
      <c r="I4" s="61"/>
      <c r="K4" s="592" t="s">
        <v>153</v>
      </c>
      <c r="L4" s="592"/>
      <c r="M4" s="592"/>
      <c r="P4" s="393" t="s">
        <v>374</v>
      </c>
    </row>
    <row r="5" spans="1:47" x14ac:dyDescent="0.35">
      <c r="A5" s="61"/>
      <c r="B5" s="61"/>
      <c r="C5" s="61"/>
      <c r="D5" s="61"/>
      <c r="E5" s="61"/>
      <c r="F5" s="61"/>
      <c r="G5" s="61"/>
      <c r="H5" s="61"/>
      <c r="I5" s="61"/>
    </row>
    <row r="6" spans="1:47" x14ac:dyDescent="0.35">
      <c r="A6" s="62" t="s">
        <v>85</v>
      </c>
      <c r="B6" s="62" t="s">
        <v>89</v>
      </c>
      <c r="C6" s="62" t="s">
        <v>45</v>
      </c>
      <c r="D6" s="61"/>
      <c r="E6" s="61"/>
      <c r="F6" s="62" t="s">
        <v>85</v>
      </c>
      <c r="G6" s="62" t="s">
        <v>89</v>
      </c>
      <c r="H6" s="62" t="s">
        <v>45</v>
      </c>
      <c r="I6" s="61"/>
      <c r="K6" s="62" t="s">
        <v>85</v>
      </c>
      <c r="L6" s="62" t="s">
        <v>89</v>
      </c>
      <c r="M6" s="62" t="s">
        <v>45</v>
      </c>
      <c r="P6" s="62" t="s">
        <v>85</v>
      </c>
      <c r="Q6" s="62" t="s">
        <v>89</v>
      </c>
      <c r="R6" s="62" t="s">
        <v>45</v>
      </c>
    </row>
    <row r="7" spans="1:47" ht="15.6" thickBot="1" x14ac:dyDescent="0.4">
      <c r="A7" s="50">
        <v>2019</v>
      </c>
      <c r="B7" s="50">
        <v>9</v>
      </c>
      <c r="C7" s="63">
        <f>J68</f>
        <v>4176</v>
      </c>
      <c r="D7" s="61"/>
      <c r="E7" s="61"/>
      <c r="F7" s="50">
        <v>2019</v>
      </c>
      <c r="G7" s="50">
        <v>9</v>
      </c>
      <c r="H7" s="63">
        <f>W63</f>
        <v>-4297801</v>
      </c>
      <c r="I7" s="61"/>
      <c r="K7" s="50">
        <v>2019</v>
      </c>
      <c r="L7" s="50">
        <v>9</v>
      </c>
      <c r="M7" s="63">
        <f>AI32</f>
        <v>-295515</v>
      </c>
      <c r="P7" s="50">
        <v>2019</v>
      </c>
      <c r="Q7" s="50">
        <v>9</v>
      </c>
      <c r="R7" s="63">
        <f>AU32</f>
        <v>59070</v>
      </c>
    </row>
    <row r="8" spans="1:47" ht="15.6" thickTop="1" x14ac:dyDescent="0.35">
      <c r="D8" s="61"/>
      <c r="E8" s="61"/>
    </row>
    <row r="9" spans="1:47" x14ac:dyDescent="0.35">
      <c r="D9" s="61"/>
      <c r="E9" s="61"/>
    </row>
    <row r="10" spans="1:47" x14ac:dyDescent="0.35">
      <c r="D10" s="61"/>
      <c r="E10" s="61"/>
    </row>
    <row r="12" spans="1:47" ht="15.6" thickBot="1" x14ac:dyDescent="0.4"/>
    <row r="13" spans="1:47" ht="15.6" thickBot="1" x14ac:dyDescent="0.4">
      <c r="A13" s="64" t="s">
        <v>154</v>
      </c>
      <c r="B13" s="64"/>
      <c r="C13" s="64"/>
      <c r="D13" s="64"/>
      <c r="E13" s="90" t="s">
        <v>117</v>
      </c>
      <c r="F13" s="91"/>
      <c r="G13" s="92"/>
      <c r="H13" s="93">
        <f>K17+W17+AI17</f>
        <v>-236305</v>
      </c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</row>
    <row r="14" spans="1:47" x14ac:dyDescent="0.35">
      <c r="A14" s="64" t="s">
        <v>80</v>
      </c>
      <c r="B14" s="64"/>
      <c r="C14" s="64"/>
      <c r="D14" s="64"/>
      <c r="E14" s="64"/>
      <c r="F14" s="64"/>
      <c r="G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</row>
    <row r="16" spans="1:47" ht="15.6" thickBot="1" x14ac:dyDescent="0.4">
      <c r="A16" s="64" t="s">
        <v>46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 t="s">
        <v>47</v>
      </c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94" t="s">
        <v>155</v>
      </c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K16" s="94" t="s">
        <v>372</v>
      </c>
      <c r="AL16" s="64"/>
      <c r="AM16" s="64"/>
      <c r="AN16" s="64"/>
      <c r="AO16" s="64"/>
      <c r="AP16" s="64"/>
      <c r="AQ16" s="64"/>
      <c r="AR16" s="64"/>
      <c r="AS16" s="64"/>
      <c r="AT16" s="64"/>
      <c r="AU16" s="64"/>
    </row>
    <row r="17" spans="1:47" ht="16.2" thickTop="1" thickBot="1" x14ac:dyDescent="0.4">
      <c r="A17" s="95" t="s">
        <v>118</v>
      </c>
      <c r="B17" s="95" t="s">
        <v>110</v>
      </c>
      <c r="C17" s="95" t="s">
        <v>119</v>
      </c>
      <c r="D17" s="95" t="s">
        <v>120</v>
      </c>
      <c r="E17" s="95" t="s">
        <v>85</v>
      </c>
      <c r="F17" s="95" t="s">
        <v>89</v>
      </c>
      <c r="G17" s="95" t="s">
        <v>121</v>
      </c>
      <c r="H17" s="95" t="s">
        <v>122</v>
      </c>
      <c r="I17" s="95" t="s">
        <v>123</v>
      </c>
      <c r="J17" s="96" t="s">
        <v>124</v>
      </c>
      <c r="K17" s="97">
        <v>-1101176</v>
      </c>
      <c r="L17" s="64"/>
      <c r="M17" s="95" t="s">
        <v>118</v>
      </c>
      <c r="N17" s="95" t="s">
        <v>110</v>
      </c>
      <c r="O17" s="95" t="s">
        <v>119</v>
      </c>
      <c r="P17" s="95" t="s">
        <v>120</v>
      </c>
      <c r="Q17" s="95" t="s">
        <v>85</v>
      </c>
      <c r="R17" s="95" t="s">
        <v>89</v>
      </c>
      <c r="S17" s="95" t="s">
        <v>125</v>
      </c>
      <c r="T17" s="95" t="s">
        <v>122</v>
      </c>
      <c r="U17" s="95" t="s">
        <v>123</v>
      </c>
      <c r="V17" s="96" t="s">
        <v>124</v>
      </c>
      <c r="W17" s="98">
        <v>43977</v>
      </c>
      <c r="X17" s="64"/>
      <c r="Y17" s="69" t="s">
        <v>118</v>
      </c>
      <c r="Z17" s="69" t="s">
        <v>110</v>
      </c>
      <c r="AA17" s="69" t="s">
        <v>119</v>
      </c>
      <c r="AB17" s="69" t="s">
        <v>120</v>
      </c>
      <c r="AC17" s="69" t="s">
        <v>85</v>
      </c>
      <c r="AD17" s="69" t="s">
        <v>89</v>
      </c>
      <c r="AE17" s="69" t="s">
        <v>121</v>
      </c>
      <c r="AF17" s="69" t="s">
        <v>122</v>
      </c>
      <c r="AG17" s="69" t="s">
        <v>123</v>
      </c>
      <c r="AH17" s="72" t="s">
        <v>124</v>
      </c>
      <c r="AI17" s="98">
        <v>820894</v>
      </c>
      <c r="AK17" s="69" t="s">
        <v>118</v>
      </c>
      <c r="AL17" s="69" t="s">
        <v>110</v>
      </c>
      <c r="AM17" s="69" t="s">
        <v>119</v>
      </c>
      <c r="AN17" s="69" t="s">
        <v>120</v>
      </c>
      <c r="AO17" s="69" t="s">
        <v>85</v>
      </c>
      <c r="AP17" s="69" t="s">
        <v>89</v>
      </c>
      <c r="AQ17" s="69" t="s">
        <v>121</v>
      </c>
      <c r="AR17" s="69" t="s">
        <v>122</v>
      </c>
      <c r="AS17" s="69" t="s">
        <v>123</v>
      </c>
      <c r="AT17" s="72" t="s">
        <v>124</v>
      </c>
      <c r="AU17" s="98">
        <v>0</v>
      </c>
    </row>
    <row r="18" spans="1:47" ht="15.6" thickTop="1" x14ac:dyDescent="0.35">
      <c r="A18" s="94" t="s">
        <v>45</v>
      </c>
      <c r="B18" s="94" t="s">
        <v>156</v>
      </c>
      <c r="C18" s="94" t="s">
        <v>127</v>
      </c>
      <c r="D18" s="94" t="s">
        <v>128</v>
      </c>
      <c r="E18" s="99">
        <v>2016</v>
      </c>
      <c r="F18" s="99">
        <v>4</v>
      </c>
      <c r="G18" s="100">
        <v>42490</v>
      </c>
      <c r="H18" s="94" t="s">
        <v>157</v>
      </c>
      <c r="I18" s="94" t="s">
        <v>158</v>
      </c>
      <c r="J18" s="101">
        <v>25730</v>
      </c>
      <c r="K18" s="64"/>
      <c r="L18" s="64"/>
      <c r="M18" s="94" t="s">
        <v>45</v>
      </c>
      <c r="N18" s="94" t="s">
        <v>159</v>
      </c>
      <c r="O18" s="94" t="s">
        <v>127</v>
      </c>
      <c r="P18" s="94" t="s">
        <v>128</v>
      </c>
      <c r="Q18" s="99">
        <v>2016</v>
      </c>
      <c r="R18" s="99">
        <v>4</v>
      </c>
      <c r="S18" s="100">
        <v>42490</v>
      </c>
      <c r="T18" s="94" t="s">
        <v>157</v>
      </c>
      <c r="U18" s="94" t="s">
        <v>160</v>
      </c>
      <c r="V18" s="101">
        <v>14659</v>
      </c>
      <c r="W18" s="64"/>
      <c r="X18" s="64"/>
      <c r="Y18" s="94" t="s">
        <v>45</v>
      </c>
      <c r="Z18" s="94" t="s">
        <v>161</v>
      </c>
      <c r="AA18" s="94" t="s">
        <v>127</v>
      </c>
      <c r="AB18" s="94" t="s">
        <v>128</v>
      </c>
      <c r="AC18" s="99">
        <v>2016</v>
      </c>
      <c r="AD18" s="99">
        <v>5</v>
      </c>
      <c r="AE18" s="100">
        <v>42521</v>
      </c>
      <c r="AF18" s="94" t="s">
        <v>157</v>
      </c>
      <c r="AG18" s="94" t="s">
        <v>162</v>
      </c>
      <c r="AH18" s="101">
        <v>14659</v>
      </c>
      <c r="AI18" s="64"/>
      <c r="AK18" s="391" t="s">
        <v>45</v>
      </c>
      <c r="AL18" s="391" t="s">
        <v>373</v>
      </c>
      <c r="AM18" s="391" t="s">
        <v>134</v>
      </c>
      <c r="AN18" s="391" t="s">
        <v>128</v>
      </c>
      <c r="AO18" s="124">
        <v>2019</v>
      </c>
      <c r="AP18" s="124">
        <v>9</v>
      </c>
      <c r="AQ18" s="389">
        <v>43738</v>
      </c>
      <c r="AR18" s="391" t="s">
        <v>173</v>
      </c>
      <c r="AS18" s="391" t="s">
        <v>174</v>
      </c>
      <c r="AT18" s="392">
        <v>47256</v>
      </c>
    </row>
    <row r="19" spans="1:47" x14ac:dyDescent="0.35">
      <c r="A19" s="94" t="s">
        <v>45</v>
      </c>
      <c r="B19" s="94" t="s">
        <v>156</v>
      </c>
      <c r="C19" s="94" t="s">
        <v>127</v>
      </c>
      <c r="D19" s="94" t="s">
        <v>128</v>
      </c>
      <c r="E19" s="99">
        <v>2016</v>
      </c>
      <c r="F19" s="99">
        <v>5</v>
      </c>
      <c r="G19" s="100">
        <v>42521</v>
      </c>
      <c r="H19" s="94" t="s">
        <v>157</v>
      </c>
      <c r="I19" s="94" t="s">
        <v>158</v>
      </c>
      <c r="J19" s="101">
        <v>25730</v>
      </c>
      <c r="K19" s="102"/>
      <c r="L19" s="64"/>
      <c r="M19" s="94" t="s">
        <v>45</v>
      </c>
      <c r="N19" s="94" t="s">
        <v>159</v>
      </c>
      <c r="O19" s="94" t="s">
        <v>127</v>
      </c>
      <c r="P19" s="94" t="s">
        <v>128</v>
      </c>
      <c r="Q19" s="99">
        <v>2017</v>
      </c>
      <c r="R19" s="99">
        <v>1</v>
      </c>
      <c r="S19" s="100">
        <v>42766</v>
      </c>
      <c r="T19" s="94" t="s">
        <v>157</v>
      </c>
      <c r="U19" s="94" t="s">
        <v>163</v>
      </c>
      <c r="V19" s="101">
        <v>-179048</v>
      </c>
      <c r="W19" s="64"/>
      <c r="X19" s="64"/>
      <c r="Y19" s="94" t="s">
        <v>45</v>
      </c>
      <c r="Z19" s="94" t="s">
        <v>161</v>
      </c>
      <c r="AA19" s="94" t="s">
        <v>127</v>
      </c>
      <c r="AB19" s="94" t="s">
        <v>128</v>
      </c>
      <c r="AC19" s="99">
        <v>2016</v>
      </c>
      <c r="AD19" s="99">
        <v>6</v>
      </c>
      <c r="AE19" s="100">
        <v>42551</v>
      </c>
      <c r="AF19" s="94" t="s">
        <v>157</v>
      </c>
      <c r="AG19" s="94" t="s">
        <v>162</v>
      </c>
      <c r="AH19" s="101">
        <v>14659</v>
      </c>
      <c r="AI19" s="64"/>
    </row>
    <row r="20" spans="1:47" x14ac:dyDescent="0.35">
      <c r="A20" s="94" t="s">
        <v>45</v>
      </c>
      <c r="B20" s="94" t="s">
        <v>156</v>
      </c>
      <c r="C20" s="94" t="s">
        <v>127</v>
      </c>
      <c r="D20" s="94" t="s">
        <v>128</v>
      </c>
      <c r="E20" s="99">
        <v>2016</v>
      </c>
      <c r="F20" s="99">
        <v>6</v>
      </c>
      <c r="G20" s="100">
        <v>42551</v>
      </c>
      <c r="H20" s="94" t="s">
        <v>157</v>
      </c>
      <c r="I20" s="94" t="s">
        <v>158</v>
      </c>
      <c r="J20" s="101">
        <v>25730</v>
      </c>
      <c r="K20" s="102"/>
      <c r="L20" s="64"/>
      <c r="M20" s="94" t="s">
        <v>45</v>
      </c>
      <c r="N20" s="94" t="s">
        <v>159</v>
      </c>
      <c r="O20" s="94" t="s">
        <v>127</v>
      </c>
      <c r="P20" s="94" t="s">
        <v>128</v>
      </c>
      <c r="Q20" s="99">
        <v>2017</v>
      </c>
      <c r="R20" s="99">
        <v>2</v>
      </c>
      <c r="S20" s="100">
        <v>42794</v>
      </c>
      <c r="T20" s="94" t="s">
        <v>157</v>
      </c>
      <c r="U20" s="94" t="s">
        <v>163</v>
      </c>
      <c r="V20" s="101">
        <v>-179048</v>
      </c>
      <c r="W20" s="64"/>
      <c r="X20" s="64"/>
      <c r="Y20" s="94" t="s">
        <v>45</v>
      </c>
      <c r="Z20" s="94" t="s">
        <v>161</v>
      </c>
      <c r="AA20" s="94" t="s">
        <v>127</v>
      </c>
      <c r="AB20" s="94" t="s">
        <v>128</v>
      </c>
      <c r="AC20" s="99">
        <v>2016</v>
      </c>
      <c r="AD20" s="99">
        <v>7</v>
      </c>
      <c r="AE20" s="100">
        <v>42582</v>
      </c>
      <c r="AF20" s="94" t="s">
        <v>157</v>
      </c>
      <c r="AG20" s="94" t="s">
        <v>162</v>
      </c>
      <c r="AH20" s="101">
        <v>14659</v>
      </c>
      <c r="AI20" s="64"/>
    </row>
    <row r="21" spans="1:47" x14ac:dyDescent="0.35">
      <c r="A21" s="94" t="s">
        <v>45</v>
      </c>
      <c r="B21" s="94" t="s">
        <v>156</v>
      </c>
      <c r="C21" s="94" t="s">
        <v>127</v>
      </c>
      <c r="D21" s="94" t="s">
        <v>128</v>
      </c>
      <c r="E21" s="99">
        <v>2016</v>
      </c>
      <c r="F21" s="99">
        <v>7</v>
      </c>
      <c r="G21" s="100">
        <v>42582</v>
      </c>
      <c r="H21" s="94" t="s">
        <v>157</v>
      </c>
      <c r="I21" s="94" t="s">
        <v>158</v>
      </c>
      <c r="J21" s="101">
        <v>25730</v>
      </c>
      <c r="K21" s="102"/>
      <c r="L21" s="64"/>
      <c r="M21" s="94" t="s">
        <v>45</v>
      </c>
      <c r="N21" s="94" t="s">
        <v>159</v>
      </c>
      <c r="O21" s="94" t="s">
        <v>127</v>
      </c>
      <c r="P21" s="94" t="s">
        <v>128</v>
      </c>
      <c r="Q21" s="99">
        <v>2017</v>
      </c>
      <c r="R21" s="99">
        <v>3</v>
      </c>
      <c r="S21" s="100">
        <v>42825</v>
      </c>
      <c r="T21" s="94" t="s">
        <v>157</v>
      </c>
      <c r="U21" s="94" t="s">
        <v>163</v>
      </c>
      <c r="V21" s="101">
        <v>-179048</v>
      </c>
      <c r="W21" s="64"/>
      <c r="X21" s="64"/>
      <c r="Y21" s="94" t="s">
        <v>45</v>
      </c>
      <c r="Z21" s="94" t="s">
        <v>161</v>
      </c>
      <c r="AA21" s="94" t="s">
        <v>127</v>
      </c>
      <c r="AB21" s="94" t="s">
        <v>128</v>
      </c>
      <c r="AC21" s="99">
        <v>2016</v>
      </c>
      <c r="AD21" s="99">
        <v>8</v>
      </c>
      <c r="AE21" s="100">
        <v>42613</v>
      </c>
      <c r="AF21" s="94" t="s">
        <v>157</v>
      </c>
      <c r="AG21" s="94" t="s">
        <v>162</v>
      </c>
      <c r="AH21" s="101">
        <v>14659</v>
      </c>
      <c r="AI21" s="64"/>
    </row>
    <row r="22" spans="1:47" x14ac:dyDescent="0.35">
      <c r="A22" s="94" t="s">
        <v>45</v>
      </c>
      <c r="B22" s="94" t="s">
        <v>156</v>
      </c>
      <c r="C22" s="94" t="s">
        <v>127</v>
      </c>
      <c r="D22" s="94" t="s">
        <v>128</v>
      </c>
      <c r="E22" s="99">
        <v>2016</v>
      </c>
      <c r="F22" s="99">
        <v>8</v>
      </c>
      <c r="G22" s="100">
        <v>42613</v>
      </c>
      <c r="H22" s="94" t="s">
        <v>157</v>
      </c>
      <c r="I22" s="94" t="s">
        <v>158</v>
      </c>
      <c r="J22" s="101">
        <v>25730</v>
      </c>
      <c r="K22" s="102"/>
      <c r="L22" s="64"/>
      <c r="M22" s="94" t="s">
        <v>45</v>
      </c>
      <c r="N22" s="94" t="s">
        <v>159</v>
      </c>
      <c r="O22" s="94" t="s">
        <v>127</v>
      </c>
      <c r="P22" s="94" t="s">
        <v>128</v>
      </c>
      <c r="Q22" s="99">
        <v>2017</v>
      </c>
      <c r="R22" s="99">
        <v>4</v>
      </c>
      <c r="S22" s="100">
        <v>42855</v>
      </c>
      <c r="T22" s="94" t="s">
        <v>157</v>
      </c>
      <c r="U22" s="94" t="s">
        <v>163</v>
      </c>
      <c r="V22" s="101">
        <v>-179048</v>
      </c>
      <c r="W22" s="64"/>
      <c r="X22" s="64"/>
      <c r="Y22" s="94" t="s">
        <v>45</v>
      </c>
      <c r="Z22" s="94" t="s">
        <v>161</v>
      </c>
      <c r="AA22" s="94" t="s">
        <v>127</v>
      </c>
      <c r="AB22" s="94" t="s">
        <v>128</v>
      </c>
      <c r="AC22" s="99">
        <v>2016</v>
      </c>
      <c r="AD22" s="99">
        <v>9</v>
      </c>
      <c r="AE22" s="100">
        <v>42643</v>
      </c>
      <c r="AF22" s="94" t="s">
        <v>157</v>
      </c>
      <c r="AG22" s="94" t="s">
        <v>162</v>
      </c>
      <c r="AH22" s="101">
        <v>-849105</v>
      </c>
      <c r="AI22" s="64"/>
    </row>
    <row r="23" spans="1:47" x14ac:dyDescent="0.35">
      <c r="A23" s="94" t="s">
        <v>45</v>
      </c>
      <c r="B23" s="94" t="s">
        <v>156</v>
      </c>
      <c r="C23" s="94" t="s">
        <v>127</v>
      </c>
      <c r="D23" s="94" t="s">
        <v>128</v>
      </c>
      <c r="E23" s="99">
        <v>2016</v>
      </c>
      <c r="F23" s="99">
        <v>9</v>
      </c>
      <c r="G23" s="100">
        <v>42643</v>
      </c>
      <c r="H23" s="94" t="s">
        <v>157</v>
      </c>
      <c r="I23" s="94" t="s">
        <v>164</v>
      </c>
      <c r="J23" s="101">
        <v>878252</v>
      </c>
      <c r="K23" s="102"/>
      <c r="L23" s="64"/>
      <c r="M23" s="94" t="s">
        <v>45</v>
      </c>
      <c r="N23" s="94" t="s">
        <v>159</v>
      </c>
      <c r="O23" s="94" t="s">
        <v>127</v>
      </c>
      <c r="P23" s="94" t="s">
        <v>128</v>
      </c>
      <c r="Q23" s="99">
        <v>2017</v>
      </c>
      <c r="R23" s="99">
        <v>5</v>
      </c>
      <c r="S23" s="100">
        <v>42881</v>
      </c>
      <c r="T23" s="94" t="s">
        <v>165</v>
      </c>
      <c r="U23" s="94" t="s">
        <v>163</v>
      </c>
      <c r="V23" s="101">
        <v>-179048</v>
      </c>
      <c r="W23" s="64"/>
      <c r="X23" s="64"/>
      <c r="Y23" s="94" t="s">
        <v>45</v>
      </c>
      <c r="Z23" s="94" t="s">
        <v>161</v>
      </c>
      <c r="AA23" s="94" t="s">
        <v>127</v>
      </c>
      <c r="AB23" s="94" t="s">
        <v>128</v>
      </c>
      <c r="AC23" s="99">
        <v>2016</v>
      </c>
      <c r="AD23" s="99">
        <v>10</v>
      </c>
      <c r="AE23" s="100">
        <v>42674</v>
      </c>
      <c r="AF23" s="94" t="s">
        <v>157</v>
      </c>
      <c r="AG23" s="94" t="s">
        <v>162</v>
      </c>
      <c r="AH23" s="101">
        <v>-105402</v>
      </c>
      <c r="AI23" s="64"/>
    </row>
    <row r="24" spans="1:47" x14ac:dyDescent="0.35">
      <c r="A24" s="94" t="s">
        <v>45</v>
      </c>
      <c r="B24" s="94" t="s">
        <v>156</v>
      </c>
      <c r="C24" s="94" t="s">
        <v>127</v>
      </c>
      <c r="D24" s="94" t="s">
        <v>128</v>
      </c>
      <c r="E24" s="99">
        <v>2016</v>
      </c>
      <c r="F24" s="99">
        <v>10</v>
      </c>
      <c r="G24" s="100">
        <v>42674</v>
      </c>
      <c r="H24" s="94" t="s">
        <v>157</v>
      </c>
      <c r="I24" s="94" t="s">
        <v>164</v>
      </c>
      <c r="J24" s="101">
        <v>3938</v>
      </c>
      <c r="K24" s="102"/>
      <c r="L24" s="64"/>
      <c r="M24" s="94" t="s">
        <v>45</v>
      </c>
      <c r="N24" s="94" t="s">
        <v>159</v>
      </c>
      <c r="O24" s="94" t="s">
        <v>127</v>
      </c>
      <c r="P24" s="94" t="s">
        <v>128</v>
      </c>
      <c r="Q24" s="99">
        <v>2017</v>
      </c>
      <c r="R24" s="99">
        <v>6</v>
      </c>
      <c r="S24" s="100">
        <v>42916</v>
      </c>
      <c r="T24" s="94" t="s">
        <v>165</v>
      </c>
      <c r="U24" s="94" t="s">
        <v>163</v>
      </c>
      <c r="V24" s="101">
        <v>-179048</v>
      </c>
      <c r="W24" s="64"/>
      <c r="X24" s="64"/>
      <c r="Y24" s="94" t="s">
        <v>45</v>
      </c>
      <c r="Z24" s="94" t="s">
        <v>161</v>
      </c>
      <c r="AA24" s="94" t="s">
        <v>127</v>
      </c>
      <c r="AB24" s="94" t="s">
        <v>128</v>
      </c>
      <c r="AC24" s="99">
        <v>2016</v>
      </c>
      <c r="AD24" s="99">
        <v>11</v>
      </c>
      <c r="AE24" s="100">
        <v>42704</v>
      </c>
      <c r="AF24" s="94" t="s">
        <v>157</v>
      </c>
      <c r="AG24" s="94" t="s">
        <v>162</v>
      </c>
      <c r="AH24" s="101">
        <v>-105402</v>
      </c>
      <c r="AI24" s="64"/>
    </row>
    <row r="25" spans="1:47" x14ac:dyDescent="0.35">
      <c r="A25" s="94" t="s">
        <v>45</v>
      </c>
      <c r="B25" s="94" t="s">
        <v>156</v>
      </c>
      <c r="C25" s="94" t="s">
        <v>127</v>
      </c>
      <c r="D25" s="94" t="s">
        <v>128</v>
      </c>
      <c r="E25" s="99">
        <v>2016</v>
      </c>
      <c r="F25" s="99">
        <v>11</v>
      </c>
      <c r="G25" s="100">
        <v>42704</v>
      </c>
      <c r="H25" s="94" t="s">
        <v>157</v>
      </c>
      <c r="I25" s="94" t="s">
        <v>164</v>
      </c>
      <c r="J25" s="101">
        <v>3938</v>
      </c>
      <c r="K25" s="102"/>
      <c r="L25" s="64"/>
      <c r="M25" s="94" t="s">
        <v>45</v>
      </c>
      <c r="N25" s="94" t="s">
        <v>159</v>
      </c>
      <c r="O25" s="94" t="s">
        <v>127</v>
      </c>
      <c r="P25" s="94" t="s">
        <v>128</v>
      </c>
      <c r="Q25" s="99">
        <v>2017</v>
      </c>
      <c r="R25" s="99">
        <v>7</v>
      </c>
      <c r="S25" s="100">
        <v>42947</v>
      </c>
      <c r="T25" s="94" t="s">
        <v>165</v>
      </c>
      <c r="U25" s="94" t="s">
        <v>163</v>
      </c>
      <c r="V25" s="101">
        <v>-183916</v>
      </c>
      <c r="W25" s="64"/>
      <c r="X25" s="64"/>
      <c r="Y25" s="94" t="s">
        <v>45</v>
      </c>
      <c r="Z25" s="94" t="s">
        <v>161</v>
      </c>
      <c r="AA25" s="94" t="s">
        <v>127</v>
      </c>
      <c r="AB25" s="94" t="s">
        <v>128</v>
      </c>
      <c r="AC25" s="99">
        <v>2016</v>
      </c>
      <c r="AD25" s="99">
        <v>12</v>
      </c>
      <c r="AE25" s="100">
        <v>42735</v>
      </c>
      <c r="AF25" s="94" t="s">
        <v>157</v>
      </c>
      <c r="AG25" s="94" t="s">
        <v>162</v>
      </c>
      <c r="AH25" s="101">
        <v>-105402</v>
      </c>
      <c r="AI25" s="64"/>
    </row>
    <row r="26" spans="1:47" x14ac:dyDescent="0.35">
      <c r="A26" s="94" t="s">
        <v>45</v>
      </c>
      <c r="B26" s="94" t="s">
        <v>156</v>
      </c>
      <c r="C26" s="94" t="s">
        <v>127</v>
      </c>
      <c r="D26" s="94" t="s">
        <v>128</v>
      </c>
      <c r="E26" s="99">
        <v>2016</v>
      </c>
      <c r="F26" s="99">
        <v>12</v>
      </c>
      <c r="G26" s="100">
        <v>42735</v>
      </c>
      <c r="H26" s="94" t="s">
        <v>157</v>
      </c>
      <c r="I26" s="94" t="s">
        <v>164</v>
      </c>
      <c r="J26" s="101">
        <v>3938</v>
      </c>
      <c r="K26" s="102"/>
      <c r="L26" s="64"/>
      <c r="M26" s="94" t="s">
        <v>45</v>
      </c>
      <c r="N26" s="94" t="s">
        <v>159</v>
      </c>
      <c r="O26" s="94" t="s">
        <v>127</v>
      </c>
      <c r="P26" s="94" t="s">
        <v>128</v>
      </c>
      <c r="Q26" s="99">
        <v>2017</v>
      </c>
      <c r="R26" s="99">
        <v>8</v>
      </c>
      <c r="S26" s="100">
        <v>42978</v>
      </c>
      <c r="T26" s="94" t="s">
        <v>165</v>
      </c>
      <c r="U26" s="94" t="s">
        <v>163</v>
      </c>
      <c r="V26" s="101">
        <v>-183916</v>
      </c>
      <c r="W26" s="64"/>
      <c r="X26" s="64"/>
      <c r="Y26" s="94" t="s">
        <v>45</v>
      </c>
      <c r="Z26" s="94" t="s">
        <v>161</v>
      </c>
      <c r="AA26" s="94" t="s">
        <v>127</v>
      </c>
      <c r="AB26" s="94" t="s">
        <v>128</v>
      </c>
      <c r="AC26" s="99">
        <v>2017</v>
      </c>
      <c r="AD26" s="99">
        <v>7</v>
      </c>
      <c r="AE26" s="100">
        <v>42947</v>
      </c>
      <c r="AF26" s="94" t="s">
        <v>165</v>
      </c>
      <c r="AG26" s="94" t="s">
        <v>163</v>
      </c>
      <c r="AH26" s="101">
        <v>-9734</v>
      </c>
      <c r="AI26" s="64"/>
    </row>
    <row r="27" spans="1:47" x14ac:dyDescent="0.35">
      <c r="A27" s="94" t="s">
        <v>45</v>
      </c>
      <c r="B27" s="94" t="s">
        <v>156</v>
      </c>
      <c r="C27" s="94" t="s">
        <v>127</v>
      </c>
      <c r="D27" s="94" t="s">
        <v>128</v>
      </c>
      <c r="E27" s="99">
        <v>2017</v>
      </c>
      <c r="F27" s="99">
        <v>1</v>
      </c>
      <c r="G27" s="100">
        <v>42766</v>
      </c>
      <c r="H27" s="94" t="s">
        <v>157</v>
      </c>
      <c r="I27" s="94" t="s">
        <v>166</v>
      </c>
      <c r="J27" s="101">
        <v>3938</v>
      </c>
      <c r="K27" s="102"/>
      <c r="L27" s="64"/>
      <c r="M27" s="94" t="s">
        <v>45</v>
      </c>
      <c r="N27" s="94" t="s">
        <v>159</v>
      </c>
      <c r="O27" s="94" t="s">
        <v>127</v>
      </c>
      <c r="P27" s="94" t="s">
        <v>128</v>
      </c>
      <c r="Q27" s="99">
        <v>2017</v>
      </c>
      <c r="R27" s="99">
        <v>9</v>
      </c>
      <c r="S27" s="100">
        <v>43008</v>
      </c>
      <c r="T27" s="94" t="s">
        <v>165</v>
      </c>
      <c r="U27" s="94" t="s">
        <v>163</v>
      </c>
      <c r="V27" s="101">
        <v>-183916</v>
      </c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</row>
    <row r="28" spans="1:47" x14ac:dyDescent="0.35">
      <c r="A28" s="94" t="s">
        <v>45</v>
      </c>
      <c r="B28" s="94" t="s">
        <v>156</v>
      </c>
      <c r="C28" s="94" t="s">
        <v>127</v>
      </c>
      <c r="D28" s="94" t="s">
        <v>128</v>
      </c>
      <c r="E28" s="99">
        <v>2017</v>
      </c>
      <c r="F28" s="99">
        <v>2</v>
      </c>
      <c r="G28" s="100">
        <v>42794</v>
      </c>
      <c r="H28" s="94" t="s">
        <v>157</v>
      </c>
      <c r="I28" s="94" t="s">
        <v>166</v>
      </c>
      <c r="J28" s="101">
        <v>3938</v>
      </c>
      <c r="K28" s="102"/>
      <c r="L28" s="64"/>
      <c r="M28" s="94" t="s">
        <v>45</v>
      </c>
      <c r="N28" s="94" t="s">
        <v>159</v>
      </c>
      <c r="O28" s="94" t="s">
        <v>127</v>
      </c>
      <c r="P28" s="94" t="s">
        <v>128</v>
      </c>
      <c r="Q28" s="99">
        <v>2017</v>
      </c>
      <c r="R28" s="99">
        <v>10</v>
      </c>
      <c r="S28" s="100">
        <v>43039</v>
      </c>
      <c r="T28" s="94" t="s">
        <v>165</v>
      </c>
      <c r="U28" s="94" t="s">
        <v>163</v>
      </c>
      <c r="V28" s="101">
        <v>-187659</v>
      </c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</row>
    <row r="29" spans="1:47" x14ac:dyDescent="0.35">
      <c r="A29" s="94" t="s">
        <v>45</v>
      </c>
      <c r="B29" s="94" t="s">
        <v>156</v>
      </c>
      <c r="C29" s="94" t="s">
        <v>127</v>
      </c>
      <c r="D29" s="94" t="s">
        <v>128</v>
      </c>
      <c r="E29" s="99">
        <v>2017</v>
      </c>
      <c r="F29" s="99">
        <v>3</v>
      </c>
      <c r="G29" s="100">
        <v>42825</v>
      </c>
      <c r="H29" s="94" t="s">
        <v>157</v>
      </c>
      <c r="I29" s="94" t="s">
        <v>166</v>
      </c>
      <c r="J29" s="101">
        <v>3938</v>
      </c>
      <c r="K29" s="102"/>
      <c r="L29" s="64"/>
      <c r="M29" s="94" t="s">
        <v>45</v>
      </c>
      <c r="N29" s="94" t="s">
        <v>159</v>
      </c>
      <c r="O29" s="94" t="s">
        <v>127</v>
      </c>
      <c r="P29" s="94" t="s">
        <v>128</v>
      </c>
      <c r="Q29" s="99">
        <v>2017</v>
      </c>
      <c r="R29" s="99">
        <v>10</v>
      </c>
      <c r="S29" s="100">
        <v>43039</v>
      </c>
      <c r="T29" s="94" t="s">
        <v>165</v>
      </c>
      <c r="U29" s="94" t="s">
        <v>167</v>
      </c>
      <c r="V29" s="101">
        <v>-35340</v>
      </c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</row>
    <row r="30" spans="1:47" ht="16.2" x14ac:dyDescent="0.35">
      <c r="A30" s="94" t="s">
        <v>45</v>
      </c>
      <c r="B30" s="94" t="s">
        <v>156</v>
      </c>
      <c r="C30" s="94" t="s">
        <v>127</v>
      </c>
      <c r="D30" s="94" t="s">
        <v>128</v>
      </c>
      <c r="E30" s="99">
        <v>2017</v>
      </c>
      <c r="F30" s="99">
        <v>4</v>
      </c>
      <c r="G30" s="100">
        <v>42855</v>
      </c>
      <c r="H30" s="94" t="s">
        <v>157</v>
      </c>
      <c r="I30" s="94" t="s">
        <v>166</v>
      </c>
      <c r="J30" s="101">
        <v>3938</v>
      </c>
      <c r="K30" s="102"/>
      <c r="L30" s="64"/>
      <c r="M30" s="94" t="s">
        <v>45</v>
      </c>
      <c r="N30" s="94" t="s">
        <v>159</v>
      </c>
      <c r="O30" s="94" t="s">
        <v>127</v>
      </c>
      <c r="P30" s="94" t="s">
        <v>128</v>
      </c>
      <c r="Q30" s="99">
        <v>2017</v>
      </c>
      <c r="R30" s="99">
        <v>11</v>
      </c>
      <c r="S30" s="100">
        <v>43069</v>
      </c>
      <c r="T30" s="94" t="s">
        <v>165</v>
      </c>
      <c r="U30" s="94" t="s">
        <v>163</v>
      </c>
      <c r="V30" s="101">
        <v>-187659</v>
      </c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8"/>
      <c r="AH30" s="78" t="s">
        <v>137</v>
      </c>
      <c r="AI30" s="79">
        <f>AI17</f>
        <v>820894</v>
      </c>
      <c r="AT30" s="78" t="s">
        <v>137</v>
      </c>
      <c r="AU30" s="79">
        <f>AU17</f>
        <v>0</v>
      </c>
    </row>
    <row r="31" spans="1:47" ht="16.8" thickBot="1" x14ac:dyDescent="0.4">
      <c r="A31" s="94" t="s">
        <v>45</v>
      </c>
      <c r="B31" s="94" t="s">
        <v>156</v>
      </c>
      <c r="C31" s="94" t="s">
        <v>127</v>
      </c>
      <c r="D31" s="94" t="s">
        <v>128</v>
      </c>
      <c r="E31" s="99">
        <v>2017</v>
      </c>
      <c r="F31" s="99">
        <v>5</v>
      </c>
      <c r="G31" s="100">
        <v>42881</v>
      </c>
      <c r="H31" s="94" t="s">
        <v>165</v>
      </c>
      <c r="I31" s="94" t="s">
        <v>166</v>
      </c>
      <c r="J31" s="101">
        <v>3938</v>
      </c>
      <c r="K31" s="102"/>
      <c r="L31" s="64"/>
      <c r="M31" s="94" t="s">
        <v>45</v>
      </c>
      <c r="N31" s="94" t="s">
        <v>159</v>
      </c>
      <c r="O31" s="94" t="s">
        <v>127</v>
      </c>
      <c r="P31" s="94" t="s">
        <v>128</v>
      </c>
      <c r="Q31" s="99">
        <v>2017</v>
      </c>
      <c r="R31" s="99">
        <v>12</v>
      </c>
      <c r="S31" s="100">
        <v>43100</v>
      </c>
      <c r="T31" s="94" t="s">
        <v>165</v>
      </c>
      <c r="U31" s="94" t="s">
        <v>163</v>
      </c>
      <c r="V31" s="101">
        <v>-187659</v>
      </c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8"/>
      <c r="AH31" s="89"/>
      <c r="AI31" s="79">
        <f>SUM(AH18:AH26)</f>
        <v>-1116409</v>
      </c>
      <c r="AT31" s="89"/>
      <c r="AU31" s="79">
        <f>SUM(AT18:AT26,AT73)</f>
        <v>59070</v>
      </c>
    </row>
    <row r="32" spans="1:47" ht="16.8" thickBot="1" x14ac:dyDescent="0.4">
      <c r="A32" s="94" t="s">
        <v>45</v>
      </c>
      <c r="B32" s="94" t="s">
        <v>156</v>
      </c>
      <c r="C32" s="94" t="s">
        <v>127</v>
      </c>
      <c r="D32" s="94" t="s">
        <v>128</v>
      </c>
      <c r="E32" s="99">
        <v>2017</v>
      </c>
      <c r="F32" s="99">
        <v>6</v>
      </c>
      <c r="G32" s="100">
        <v>42916</v>
      </c>
      <c r="H32" s="94" t="s">
        <v>165</v>
      </c>
      <c r="I32" s="94" t="s">
        <v>166</v>
      </c>
      <c r="J32" s="101">
        <v>3938</v>
      </c>
      <c r="K32" s="102"/>
      <c r="L32" s="64"/>
      <c r="M32" s="94" t="s">
        <v>45</v>
      </c>
      <c r="N32" s="94" t="s">
        <v>159</v>
      </c>
      <c r="O32" s="94" t="s">
        <v>127</v>
      </c>
      <c r="P32" s="94" t="s">
        <v>128</v>
      </c>
      <c r="Q32" s="99">
        <v>2018</v>
      </c>
      <c r="R32" s="99">
        <v>1</v>
      </c>
      <c r="S32" s="100">
        <v>43131</v>
      </c>
      <c r="T32" s="94" t="s">
        <v>165</v>
      </c>
      <c r="U32" s="94" t="s">
        <v>163</v>
      </c>
      <c r="V32" s="101">
        <v>-187659</v>
      </c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8"/>
      <c r="AH32" s="78" t="s">
        <v>380</v>
      </c>
      <c r="AI32" s="80">
        <f>AI30+AI31</f>
        <v>-295515</v>
      </c>
      <c r="AT32" s="78" t="s">
        <v>380</v>
      </c>
      <c r="AU32" s="80">
        <f>AU30+AU31</f>
        <v>59070</v>
      </c>
    </row>
    <row r="33" spans="1:35" x14ac:dyDescent="0.35">
      <c r="A33" s="94" t="s">
        <v>45</v>
      </c>
      <c r="B33" s="94" t="s">
        <v>156</v>
      </c>
      <c r="C33" s="94" t="s">
        <v>127</v>
      </c>
      <c r="D33" s="94" t="s">
        <v>128</v>
      </c>
      <c r="E33" s="99">
        <v>2017</v>
      </c>
      <c r="F33" s="99">
        <v>7</v>
      </c>
      <c r="G33" s="100">
        <v>42947</v>
      </c>
      <c r="H33" s="94" t="s">
        <v>165</v>
      </c>
      <c r="I33" s="94" t="s">
        <v>166</v>
      </c>
      <c r="J33" s="101">
        <v>3938</v>
      </c>
      <c r="K33" s="102"/>
      <c r="L33" s="64"/>
      <c r="M33" s="94" t="s">
        <v>45</v>
      </c>
      <c r="N33" s="94" t="s">
        <v>159</v>
      </c>
      <c r="O33" s="94" t="s">
        <v>127</v>
      </c>
      <c r="P33" s="94" t="s">
        <v>128</v>
      </c>
      <c r="Q33" s="99">
        <v>2018</v>
      </c>
      <c r="R33" s="99">
        <v>2</v>
      </c>
      <c r="S33" s="100">
        <v>43132</v>
      </c>
      <c r="T33" s="94" t="s">
        <v>165</v>
      </c>
      <c r="U33" s="94" t="s">
        <v>163</v>
      </c>
      <c r="V33" s="101">
        <v>187659</v>
      </c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8"/>
      <c r="AH33" s="103"/>
      <c r="AI33" s="104"/>
    </row>
    <row r="34" spans="1:35" x14ac:dyDescent="0.35">
      <c r="A34" s="94" t="s">
        <v>45</v>
      </c>
      <c r="B34" s="94" t="s">
        <v>156</v>
      </c>
      <c r="C34" s="94" t="s">
        <v>127</v>
      </c>
      <c r="D34" s="94" t="s">
        <v>128</v>
      </c>
      <c r="E34" s="99">
        <v>2017</v>
      </c>
      <c r="F34" s="99">
        <v>8</v>
      </c>
      <c r="G34" s="100">
        <v>42978</v>
      </c>
      <c r="H34" s="94" t="s">
        <v>165</v>
      </c>
      <c r="I34" s="94" t="s">
        <v>166</v>
      </c>
      <c r="J34" s="101">
        <v>3938</v>
      </c>
      <c r="K34" s="102"/>
      <c r="L34" s="64"/>
      <c r="M34" s="94" t="s">
        <v>45</v>
      </c>
      <c r="N34" s="94" t="s">
        <v>159</v>
      </c>
      <c r="O34" s="94" t="s">
        <v>127</v>
      </c>
      <c r="P34" s="94" t="s">
        <v>128</v>
      </c>
      <c r="Q34" s="99">
        <v>2018</v>
      </c>
      <c r="R34" s="99">
        <v>2</v>
      </c>
      <c r="S34" s="100">
        <v>43159</v>
      </c>
      <c r="T34" s="94" t="s">
        <v>157</v>
      </c>
      <c r="U34" s="94" t="s">
        <v>139</v>
      </c>
      <c r="V34" s="101">
        <v>-310118</v>
      </c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</row>
    <row r="35" spans="1:35" x14ac:dyDescent="0.35">
      <c r="A35" s="94" t="s">
        <v>45</v>
      </c>
      <c r="B35" s="94" t="s">
        <v>156</v>
      </c>
      <c r="C35" s="94" t="s">
        <v>127</v>
      </c>
      <c r="D35" s="94" t="s">
        <v>128</v>
      </c>
      <c r="E35" s="99">
        <v>2017</v>
      </c>
      <c r="F35" s="99">
        <v>9</v>
      </c>
      <c r="G35" s="100">
        <v>43008</v>
      </c>
      <c r="H35" s="94" t="s">
        <v>165</v>
      </c>
      <c r="I35" s="94" t="s">
        <v>166</v>
      </c>
      <c r="J35" s="101">
        <v>3938</v>
      </c>
      <c r="K35" s="102"/>
      <c r="L35" s="64"/>
      <c r="M35" s="94" t="s">
        <v>45</v>
      </c>
      <c r="N35" s="94" t="s">
        <v>159</v>
      </c>
      <c r="O35" s="94" t="s">
        <v>127</v>
      </c>
      <c r="P35" s="94" t="s">
        <v>128</v>
      </c>
      <c r="Q35" s="99">
        <v>2018</v>
      </c>
      <c r="R35" s="99">
        <v>3</v>
      </c>
      <c r="S35" s="100">
        <v>43160</v>
      </c>
      <c r="T35" s="94" t="s">
        <v>157</v>
      </c>
      <c r="U35" s="94" t="s">
        <v>139</v>
      </c>
      <c r="V35" s="101">
        <v>310118</v>
      </c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</row>
    <row r="36" spans="1:35" x14ac:dyDescent="0.35">
      <c r="A36" s="94" t="s">
        <v>45</v>
      </c>
      <c r="B36" s="94" t="s">
        <v>156</v>
      </c>
      <c r="C36" s="94" t="s">
        <v>127</v>
      </c>
      <c r="D36" s="94" t="s">
        <v>128</v>
      </c>
      <c r="E36" s="99">
        <v>2017</v>
      </c>
      <c r="F36" s="99">
        <v>10</v>
      </c>
      <c r="G36" s="100">
        <v>43039</v>
      </c>
      <c r="H36" s="94" t="s">
        <v>165</v>
      </c>
      <c r="I36" s="94" t="s">
        <v>166</v>
      </c>
      <c r="J36" s="101">
        <v>3938</v>
      </c>
      <c r="K36" s="102"/>
      <c r="L36" s="64"/>
      <c r="M36" s="94" t="s">
        <v>45</v>
      </c>
      <c r="N36" s="94" t="s">
        <v>159</v>
      </c>
      <c r="O36" s="94" t="s">
        <v>127</v>
      </c>
      <c r="P36" s="94" t="s">
        <v>128</v>
      </c>
      <c r="Q36" s="99">
        <v>2018</v>
      </c>
      <c r="R36" s="99">
        <v>3</v>
      </c>
      <c r="S36" s="100">
        <v>43190</v>
      </c>
      <c r="T36" s="94" t="s">
        <v>157</v>
      </c>
      <c r="U36" s="94" t="s">
        <v>139</v>
      </c>
      <c r="V36" s="101">
        <v>-155059</v>
      </c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</row>
    <row r="37" spans="1:35" x14ac:dyDescent="0.35">
      <c r="A37" s="94" t="s">
        <v>45</v>
      </c>
      <c r="B37" s="94" t="s">
        <v>156</v>
      </c>
      <c r="C37" s="94" t="s">
        <v>127</v>
      </c>
      <c r="D37" s="94" t="s">
        <v>128</v>
      </c>
      <c r="E37" s="99">
        <v>2017</v>
      </c>
      <c r="F37" s="99">
        <v>11</v>
      </c>
      <c r="G37" s="100">
        <v>43069</v>
      </c>
      <c r="H37" s="94" t="s">
        <v>165</v>
      </c>
      <c r="I37" s="94" t="s">
        <v>166</v>
      </c>
      <c r="J37" s="101">
        <v>3938</v>
      </c>
      <c r="K37" s="102"/>
      <c r="L37" s="64"/>
      <c r="M37" s="94" t="s">
        <v>45</v>
      </c>
      <c r="N37" s="94" t="s">
        <v>159</v>
      </c>
      <c r="O37" s="94" t="s">
        <v>127</v>
      </c>
      <c r="P37" s="94" t="s">
        <v>128</v>
      </c>
      <c r="Q37" s="99">
        <v>2018</v>
      </c>
      <c r="R37" s="99">
        <v>3</v>
      </c>
      <c r="S37" s="100">
        <v>43190</v>
      </c>
      <c r="T37" s="94" t="s">
        <v>145</v>
      </c>
      <c r="U37" s="94" t="s">
        <v>139</v>
      </c>
      <c r="V37" s="101">
        <v>-310118</v>
      </c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</row>
    <row r="38" spans="1:35" x14ac:dyDescent="0.35">
      <c r="A38" s="94" t="s">
        <v>45</v>
      </c>
      <c r="B38" s="94" t="s">
        <v>156</v>
      </c>
      <c r="C38" s="94" t="s">
        <v>127</v>
      </c>
      <c r="D38" s="94" t="s">
        <v>128</v>
      </c>
      <c r="E38" s="99">
        <v>2017</v>
      </c>
      <c r="F38" s="99">
        <v>12</v>
      </c>
      <c r="G38" s="100">
        <v>43100</v>
      </c>
      <c r="H38" s="94" t="s">
        <v>165</v>
      </c>
      <c r="I38" s="94" t="s">
        <v>166</v>
      </c>
      <c r="J38" s="101">
        <v>3938</v>
      </c>
      <c r="K38" s="102"/>
      <c r="L38" s="64"/>
      <c r="M38" s="94" t="s">
        <v>45</v>
      </c>
      <c r="N38" s="94" t="s">
        <v>159</v>
      </c>
      <c r="O38" s="94" t="s">
        <v>127</v>
      </c>
      <c r="P38" s="94" t="s">
        <v>128</v>
      </c>
      <c r="Q38" s="99">
        <v>2018</v>
      </c>
      <c r="R38" s="99">
        <v>4</v>
      </c>
      <c r="S38" s="100">
        <v>43220</v>
      </c>
      <c r="T38" s="94" t="s">
        <v>157</v>
      </c>
      <c r="U38" s="94" t="s">
        <v>139</v>
      </c>
      <c r="V38" s="101">
        <v>-155059</v>
      </c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</row>
    <row r="39" spans="1:35" x14ac:dyDescent="0.35">
      <c r="A39" s="94" t="s">
        <v>45</v>
      </c>
      <c r="B39" s="94" t="s">
        <v>156</v>
      </c>
      <c r="C39" s="94" t="s">
        <v>127</v>
      </c>
      <c r="D39" s="94" t="s">
        <v>128</v>
      </c>
      <c r="E39" s="99">
        <v>2018</v>
      </c>
      <c r="F39" s="99">
        <v>1</v>
      </c>
      <c r="G39" s="100">
        <v>43131</v>
      </c>
      <c r="H39" s="94" t="s">
        <v>165</v>
      </c>
      <c r="I39" s="94" t="s">
        <v>166</v>
      </c>
      <c r="J39" s="101">
        <v>3938</v>
      </c>
      <c r="K39" s="102"/>
      <c r="L39" s="64"/>
      <c r="M39" s="94" t="s">
        <v>45</v>
      </c>
      <c r="N39" s="94" t="s">
        <v>159</v>
      </c>
      <c r="O39" s="94" t="s">
        <v>127</v>
      </c>
      <c r="P39" s="94" t="s">
        <v>128</v>
      </c>
      <c r="Q39" s="99">
        <v>2018</v>
      </c>
      <c r="R39" s="99">
        <v>5</v>
      </c>
      <c r="S39" s="100">
        <v>43251</v>
      </c>
      <c r="T39" s="94" t="s">
        <v>157</v>
      </c>
      <c r="U39" s="94" t="s">
        <v>139</v>
      </c>
      <c r="V39" s="101">
        <v>-155059</v>
      </c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</row>
    <row r="40" spans="1:35" x14ac:dyDescent="0.35">
      <c r="A40" s="94" t="s">
        <v>45</v>
      </c>
      <c r="B40" s="94" t="s">
        <v>156</v>
      </c>
      <c r="C40" s="94" t="s">
        <v>127</v>
      </c>
      <c r="D40" s="94" t="s">
        <v>128</v>
      </c>
      <c r="E40" s="99">
        <v>2018</v>
      </c>
      <c r="F40" s="99">
        <v>2</v>
      </c>
      <c r="G40" s="100">
        <v>43132</v>
      </c>
      <c r="H40" s="94" t="s">
        <v>165</v>
      </c>
      <c r="I40" s="94" t="s">
        <v>166</v>
      </c>
      <c r="J40" s="101">
        <v>-3938</v>
      </c>
      <c r="K40" s="102"/>
      <c r="L40" s="64"/>
      <c r="M40" s="94" t="s">
        <v>45</v>
      </c>
      <c r="N40" s="94" t="s">
        <v>159</v>
      </c>
      <c r="O40" s="94" t="s">
        <v>127</v>
      </c>
      <c r="P40" s="94" t="s">
        <v>128</v>
      </c>
      <c r="Q40" s="99">
        <v>2018</v>
      </c>
      <c r="R40" s="99">
        <v>6</v>
      </c>
      <c r="S40" s="100">
        <v>43281</v>
      </c>
      <c r="T40" s="94" t="s">
        <v>157</v>
      </c>
      <c r="U40" s="94" t="s">
        <v>139</v>
      </c>
      <c r="V40" s="101">
        <v>-155059</v>
      </c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</row>
    <row r="41" spans="1:35" x14ac:dyDescent="0.35">
      <c r="A41" s="94" t="s">
        <v>45</v>
      </c>
      <c r="B41" s="94" t="s">
        <v>156</v>
      </c>
      <c r="C41" s="94" t="s">
        <v>127</v>
      </c>
      <c r="D41" s="94" t="s">
        <v>128</v>
      </c>
      <c r="E41" s="99">
        <v>2018</v>
      </c>
      <c r="F41" s="99">
        <v>2</v>
      </c>
      <c r="G41" s="100">
        <v>43159</v>
      </c>
      <c r="H41" s="94" t="s">
        <v>157</v>
      </c>
      <c r="I41" s="94" t="s">
        <v>168</v>
      </c>
      <c r="J41" s="101">
        <v>7876</v>
      </c>
      <c r="K41" s="102"/>
      <c r="L41" s="64"/>
      <c r="M41" s="94" t="s">
        <v>45</v>
      </c>
      <c r="N41" s="94" t="s">
        <v>159</v>
      </c>
      <c r="O41" s="94" t="s">
        <v>127</v>
      </c>
      <c r="P41" s="94" t="s">
        <v>128</v>
      </c>
      <c r="Q41" s="99">
        <v>2018</v>
      </c>
      <c r="R41" s="99">
        <v>7</v>
      </c>
      <c r="S41" s="100">
        <v>43312</v>
      </c>
      <c r="T41" s="94" t="s">
        <v>157</v>
      </c>
      <c r="U41" s="94" t="s">
        <v>139</v>
      </c>
      <c r="V41" s="101">
        <v>-155059</v>
      </c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</row>
    <row r="42" spans="1:35" x14ac:dyDescent="0.35">
      <c r="A42" s="94" t="s">
        <v>45</v>
      </c>
      <c r="B42" s="94" t="s">
        <v>156</v>
      </c>
      <c r="C42" s="94" t="s">
        <v>127</v>
      </c>
      <c r="D42" s="94" t="s">
        <v>128</v>
      </c>
      <c r="E42" s="99">
        <v>2018</v>
      </c>
      <c r="F42" s="99">
        <v>3</v>
      </c>
      <c r="G42" s="100">
        <v>43160</v>
      </c>
      <c r="H42" s="94" t="s">
        <v>157</v>
      </c>
      <c r="I42" s="94" t="s">
        <v>168</v>
      </c>
      <c r="J42" s="101">
        <v>-7876</v>
      </c>
      <c r="K42" s="102"/>
      <c r="L42" s="64"/>
      <c r="M42" s="94" t="s">
        <v>45</v>
      </c>
      <c r="N42" s="94" t="s">
        <v>159</v>
      </c>
      <c r="O42" s="94" t="s">
        <v>127</v>
      </c>
      <c r="P42" s="94" t="s">
        <v>128</v>
      </c>
      <c r="Q42" s="99">
        <v>2018</v>
      </c>
      <c r="R42" s="99">
        <v>8</v>
      </c>
      <c r="S42" s="100">
        <v>43343</v>
      </c>
      <c r="T42" s="94" t="s">
        <v>157</v>
      </c>
      <c r="U42" s="94" t="s">
        <v>139</v>
      </c>
      <c r="V42" s="101">
        <v>-155059</v>
      </c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</row>
    <row r="43" spans="1:35" x14ac:dyDescent="0.35">
      <c r="A43" s="94" t="s">
        <v>45</v>
      </c>
      <c r="B43" s="94" t="s">
        <v>156</v>
      </c>
      <c r="C43" s="94" t="s">
        <v>127</v>
      </c>
      <c r="D43" s="94" t="s">
        <v>128</v>
      </c>
      <c r="E43" s="99">
        <v>2018</v>
      </c>
      <c r="F43" s="99">
        <v>3</v>
      </c>
      <c r="G43" s="100">
        <v>43190</v>
      </c>
      <c r="H43" s="94" t="s">
        <v>157</v>
      </c>
      <c r="I43" s="94" t="s">
        <v>168</v>
      </c>
      <c r="J43" s="101">
        <v>3938</v>
      </c>
      <c r="K43" s="102"/>
      <c r="L43" s="64"/>
      <c r="M43" s="94" t="s">
        <v>45</v>
      </c>
      <c r="N43" s="94" t="s">
        <v>159</v>
      </c>
      <c r="O43" s="94" t="s">
        <v>127</v>
      </c>
      <c r="P43" s="94" t="s">
        <v>128</v>
      </c>
      <c r="Q43" s="99">
        <v>2018</v>
      </c>
      <c r="R43" s="99">
        <v>9</v>
      </c>
      <c r="S43" s="100">
        <v>43373</v>
      </c>
      <c r="T43" s="94" t="s">
        <v>169</v>
      </c>
      <c r="U43" s="94" t="s">
        <v>139</v>
      </c>
      <c r="V43" s="101">
        <v>-155059</v>
      </c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</row>
    <row r="44" spans="1:35" x14ac:dyDescent="0.35">
      <c r="A44" s="94" t="s">
        <v>45</v>
      </c>
      <c r="B44" s="94" t="s">
        <v>156</v>
      </c>
      <c r="C44" s="94" t="s">
        <v>127</v>
      </c>
      <c r="D44" s="94" t="s">
        <v>128</v>
      </c>
      <c r="E44" s="99">
        <v>2018</v>
      </c>
      <c r="F44" s="99">
        <v>3</v>
      </c>
      <c r="G44" s="100">
        <v>43190</v>
      </c>
      <c r="H44" s="94" t="s">
        <v>145</v>
      </c>
      <c r="I44" s="94" t="s">
        <v>168</v>
      </c>
      <c r="J44" s="101">
        <v>7876</v>
      </c>
      <c r="K44" s="102"/>
      <c r="L44" s="64"/>
      <c r="M44" s="94" t="s">
        <v>45</v>
      </c>
      <c r="N44" s="94" t="s">
        <v>159</v>
      </c>
      <c r="O44" s="94" t="s">
        <v>127</v>
      </c>
      <c r="P44" s="94" t="s">
        <v>128</v>
      </c>
      <c r="Q44" s="99">
        <v>2018</v>
      </c>
      <c r="R44" s="99">
        <v>10</v>
      </c>
      <c r="S44" s="100">
        <v>43404</v>
      </c>
      <c r="T44" s="94" t="s">
        <v>157</v>
      </c>
      <c r="U44" s="94" t="s">
        <v>139</v>
      </c>
      <c r="V44" s="101">
        <v>211953</v>
      </c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</row>
    <row r="45" spans="1:35" x14ac:dyDescent="0.35">
      <c r="A45" s="94" t="s">
        <v>45</v>
      </c>
      <c r="B45" s="94" t="s">
        <v>156</v>
      </c>
      <c r="C45" s="94" t="s">
        <v>127</v>
      </c>
      <c r="D45" s="94" t="s">
        <v>128</v>
      </c>
      <c r="E45" s="99">
        <v>2018</v>
      </c>
      <c r="F45" s="99">
        <v>4</v>
      </c>
      <c r="G45" s="100">
        <v>43220</v>
      </c>
      <c r="H45" s="94" t="s">
        <v>157</v>
      </c>
      <c r="I45" s="94" t="s">
        <v>168</v>
      </c>
      <c r="J45" s="101">
        <v>3938</v>
      </c>
      <c r="K45" s="102"/>
      <c r="L45" s="64"/>
      <c r="M45" s="94" t="s">
        <v>45</v>
      </c>
      <c r="N45" s="94" t="s">
        <v>159</v>
      </c>
      <c r="O45" s="94" t="s">
        <v>127</v>
      </c>
      <c r="P45" s="94" t="s">
        <v>128</v>
      </c>
      <c r="Q45" s="99">
        <v>2018</v>
      </c>
      <c r="R45" s="99">
        <v>11</v>
      </c>
      <c r="S45" s="100">
        <v>43434</v>
      </c>
      <c r="T45" s="94" t="s">
        <v>157</v>
      </c>
      <c r="U45" s="94" t="s">
        <v>139</v>
      </c>
      <c r="V45" s="101">
        <v>-95599</v>
      </c>
      <c r="W45" s="64"/>
    </row>
    <row r="46" spans="1:35" x14ac:dyDescent="0.35">
      <c r="A46" s="94" t="s">
        <v>45</v>
      </c>
      <c r="B46" s="94" t="s">
        <v>156</v>
      </c>
      <c r="C46" s="94" t="s">
        <v>127</v>
      </c>
      <c r="D46" s="94" t="s">
        <v>128</v>
      </c>
      <c r="E46" s="99">
        <v>2018</v>
      </c>
      <c r="F46" s="99">
        <v>5</v>
      </c>
      <c r="G46" s="100">
        <v>43251</v>
      </c>
      <c r="H46" s="94" t="s">
        <v>157</v>
      </c>
      <c r="I46" s="94" t="s">
        <v>168</v>
      </c>
      <c r="J46" s="101">
        <v>3938</v>
      </c>
      <c r="K46" s="102"/>
      <c r="L46" s="64"/>
      <c r="M46" s="94" t="s">
        <v>45</v>
      </c>
      <c r="N46" s="94" t="s">
        <v>159</v>
      </c>
      <c r="O46" s="94" t="s">
        <v>127</v>
      </c>
      <c r="P46" s="94" t="s">
        <v>128</v>
      </c>
      <c r="Q46" s="99">
        <v>2018</v>
      </c>
      <c r="R46" s="99">
        <v>12</v>
      </c>
      <c r="S46" s="100">
        <v>43465</v>
      </c>
      <c r="T46" s="94" t="s">
        <v>170</v>
      </c>
      <c r="U46" s="94" t="s">
        <v>139</v>
      </c>
      <c r="V46" s="101">
        <v>227585</v>
      </c>
      <c r="W46" s="64"/>
    </row>
    <row r="47" spans="1:35" x14ac:dyDescent="0.35">
      <c r="A47" s="94" t="s">
        <v>45</v>
      </c>
      <c r="B47" s="94" t="s">
        <v>156</v>
      </c>
      <c r="C47" s="94" t="s">
        <v>127</v>
      </c>
      <c r="D47" s="94" t="s">
        <v>128</v>
      </c>
      <c r="E47" s="99">
        <v>2018</v>
      </c>
      <c r="F47" s="99">
        <v>6</v>
      </c>
      <c r="G47" s="100">
        <v>43281</v>
      </c>
      <c r="H47" s="94" t="s">
        <v>157</v>
      </c>
      <c r="I47" s="94" t="s">
        <v>168</v>
      </c>
      <c r="J47" s="101">
        <v>3938</v>
      </c>
      <c r="K47" s="102"/>
      <c r="L47" s="64"/>
      <c r="M47" s="94" t="s">
        <v>45</v>
      </c>
      <c r="N47" s="94" t="s">
        <v>159</v>
      </c>
      <c r="O47" s="94" t="s">
        <v>127</v>
      </c>
      <c r="P47" s="94" t="s">
        <v>128</v>
      </c>
      <c r="Q47" s="99">
        <v>2018</v>
      </c>
      <c r="R47" s="99">
        <v>12</v>
      </c>
      <c r="S47" s="100">
        <v>43465</v>
      </c>
      <c r="T47" s="94" t="s">
        <v>157</v>
      </c>
      <c r="U47" s="94" t="s">
        <v>139</v>
      </c>
      <c r="V47" s="101">
        <v>-95599</v>
      </c>
      <c r="W47" s="64"/>
    </row>
    <row r="48" spans="1:35" x14ac:dyDescent="0.35">
      <c r="A48" s="94" t="s">
        <v>45</v>
      </c>
      <c r="B48" s="94" t="s">
        <v>156</v>
      </c>
      <c r="C48" s="94" t="s">
        <v>127</v>
      </c>
      <c r="D48" s="94" t="s">
        <v>128</v>
      </c>
      <c r="E48" s="99">
        <v>2018</v>
      </c>
      <c r="F48" s="99">
        <v>7</v>
      </c>
      <c r="G48" s="100">
        <v>43312</v>
      </c>
      <c r="H48" s="94" t="s">
        <v>157</v>
      </c>
      <c r="I48" s="94" t="s">
        <v>168</v>
      </c>
      <c r="J48" s="101">
        <v>3938</v>
      </c>
      <c r="K48" s="102"/>
      <c r="L48" s="64"/>
      <c r="M48" s="94" t="s">
        <v>45</v>
      </c>
      <c r="N48" s="94" t="s">
        <v>159</v>
      </c>
      <c r="O48" s="94" t="s">
        <v>127</v>
      </c>
      <c r="P48" s="94" t="s">
        <v>128</v>
      </c>
      <c r="Q48" s="99">
        <v>2019</v>
      </c>
      <c r="R48" s="99">
        <v>1</v>
      </c>
      <c r="S48" s="100">
        <v>43496</v>
      </c>
      <c r="T48" s="94" t="s">
        <v>157</v>
      </c>
      <c r="U48" s="94" t="s">
        <v>139</v>
      </c>
      <c r="V48" s="101">
        <v>-95599</v>
      </c>
      <c r="W48" s="64"/>
    </row>
    <row r="49" spans="1:23" x14ac:dyDescent="0.35">
      <c r="A49" s="94" t="s">
        <v>45</v>
      </c>
      <c r="B49" s="94" t="s">
        <v>156</v>
      </c>
      <c r="C49" s="94" t="s">
        <v>127</v>
      </c>
      <c r="D49" s="94" t="s">
        <v>128</v>
      </c>
      <c r="E49" s="99">
        <v>2018</v>
      </c>
      <c r="F49" s="99">
        <v>8</v>
      </c>
      <c r="G49" s="100">
        <v>43343</v>
      </c>
      <c r="H49" s="94" t="s">
        <v>157</v>
      </c>
      <c r="I49" s="94" t="s">
        <v>168</v>
      </c>
      <c r="J49" s="101">
        <v>3938</v>
      </c>
      <c r="K49" s="102"/>
      <c r="L49" s="64"/>
      <c r="M49" s="94" t="s">
        <v>45</v>
      </c>
      <c r="N49" s="94" t="s">
        <v>159</v>
      </c>
      <c r="O49" s="94" t="s">
        <v>127</v>
      </c>
      <c r="P49" s="94" t="s">
        <v>128</v>
      </c>
      <c r="Q49" s="99">
        <v>2019</v>
      </c>
      <c r="R49" s="99">
        <v>2</v>
      </c>
      <c r="S49" s="100">
        <v>43524</v>
      </c>
      <c r="T49" s="94" t="s">
        <v>157</v>
      </c>
      <c r="U49" s="94" t="s">
        <v>139</v>
      </c>
      <c r="V49" s="101">
        <v>-95599</v>
      </c>
      <c r="W49" s="64"/>
    </row>
    <row r="50" spans="1:23" x14ac:dyDescent="0.35">
      <c r="A50" s="94" t="s">
        <v>45</v>
      </c>
      <c r="B50" s="94" t="s">
        <v>156</v>
      </c>
      <c r="C50" s="94" t="s">
        <v>127</v>
      </c>
      <c r="D50" s="94" t="s">
        <v>128</v>
      </c>
      <c r="E50" s="99">
        <v>2018</v>
      </c>
      <c r="F50" s="99">
        <v>9</v>
      </c>
      <c r="G50" s="100">
        <v>43373</v>
      </c>
      <c r="H50" s="94" t="s">
        <v>169</v>
      </c>
      <c r="I50" s="94" t="s">
        <v>168</v>
      </c>
      <c r="J50" s="101">
        <v>3938</v>
      </c>
      <c r="K50" s="102"/>
      <c r="L50" s="64"/>
      <c r="M50" s="94" t="s">
        <v>45</v>
      </c>
      <c r="N50" s="94" t="s">
        <v>159</v>
      </c>
      <c r="O50" s="94" t="s">
        <v>127</v>
      </c>
      <c r="P50" s="94" t="s">
        <v>128</v>
      </c>
      <c r="Q50" s="99">
        <v>2019</v>
      </c>
      <c r="R50" s="99">
        <v>3</v>
      </c>
      <c r="S50" s="100">
        <v>43555</v>
      </c>
      <c r="T50" s="94" t="s">
        <v>157</v>
      </c>
      <c r="U50" s="94" t="s">
        <v>139</v>
      </c>
      <c r="V50" s="101">
        <v>-95599</v>
      </c>
      <c r="W50" s="153"/>
    </row>
    <row r="51" spans="1:23" x14ac:dyDescent="0.35">
      <c r="A51" s="94" t="s">
        <v>45</v>
      </c>
      <c r="B51" s="94" t="s">
        <v>156</v>
      </c>
      <c r="C51" s="94" t="s">
        <v>127</v>
      </c>
      <c r="D51" s="94" t="s">
        <v>128</v>
      </c>
      <c r="E51" s="99">
        <v>2018</v>
      </c>
      <c r="F51" s="99">
        <v>10</v>
      </c>
      <c r="G51" s="100">
        <v>43404</v>
      </c>
      <c r="H51" s="94" t="s">
        <v>157</v>
      </c>
      <c r="I51" s="94" t="s">
        <v>168</v>
      </c>
      <c r="J51" s="101">
        <v>3938</v>
      </c>
      <c r="K51" s="102"/>
      <c r="L51" s="64"/>
      <c r="M51" s="94" t="s">
        <v>45</v>
      </c>
      <c r="N51" s="94" t="s">
        <v>159</v>
      </c>
      <c r="O51" s="94" t="s">
        <v>127</v>
      </c>
      <c r="P51" s="94" t="s">
        <v>128</v>
      </c>
      <c r="Q51" s="99">
        <v>2019</v>
      </c>
      <c r="R51" s="99">
        <v>4</v>
      </c>
      <c r="S51" s="100">
        <v>43585</v>
      </c>
      <c r="T51" s="94" t="s">
        <v>157</v>
      </c>
      <c r="U51" s="94" t="s">
        <v>171</v>
      </c>
      <c r="V51" s="101">
        <v>-102897</v>
      </c>
      <c r="W51" s="64"/>
    </row>
    <row r="52" spans="1:23" x14ac:dyDescent="0.35">
      <c r="A52" s="94" t="s">
        <v>45</v>
      </c>
      <c r="B52" s="94" t="s">
        <v>156</v>
      </c>
      <c r="C52" s="94" t="s">
        <v>127</v>
      </c>
      <c r="D52" s="94" t="s">
        <v>128</v>
      </c>
      <c r="E52" s="99">
        <v>2018</v>
      </c>
      <c r="F52" s="99">
        <v>11</v>
      </c>
      <c r="G52" s="100">
        <v>43434</v>
      </c>
      <c r="H52" s="94" t="s">
        <v>157</v>
      </c>
      <c r="I52" s="94" t="s">
        <v>168</v>
      </c>
      <c r="J52" s="101">
        <v>3938</v>
      </c>
      <c r="K52" s="102"/>
      <c r="L52" s="64"/>
      <c r="M52" s="94" t="s">
        <v>45</v>
      </c>
      <c r="N52" s="94" t="s">
        <v>159</v>
      </c>
      <c r="O52" s="94" t="s">
        <v>127</v>
      </c>
      <c r="P52" s="94" t="s">
        <v>128</v>
      </c>
      <c r="Q52" s="99">
        <v>2019</v>
      </c>
      <c r="R52" s="99">
        <v>4</v>
      </c>
      <c r="S52" s="100">
        <v>43585</v>
      </c>
      <c r="T52" s="94" t="s">
        <v>157</v>
      </c>
      <c r="U52" s="94" t="s">
        <v>139</v>
      </c>
      <c r="V52" s="101">
        <v>-129898</v>
      </c>
      <c r="W52" s="64"/>
    </row>
    <row r="53" spans="1:23" x14ac:dyDescent="0.35">
      <c r="A53" s="94" t="s">
        <v>45</v>
      </c>
      <c r="B53" s="94" t="s">
        <v>156</v>
      </c>
      <c r="C53" s="94" t="s">
        <v>127</v>
      </c>
      <c r="D53" s="94" t="s">
        <v>128</v>
      </c>
      <c r="E53" s="99">
        <v>2018</v>
      </c>
      <c r="F53" s="99">
        <v>12</v>
      </c>
      <c r="G53" s="100">
        <v>43465</v>
      </c>
      <c r="H53" s="94" t="s">
        <v>157</v>
      </c>
      <c r="I53" s="94" t="s">
        <v>168</v>
      </c>
      <c r="J53" s="101">
        <v>3938</v>
      </c>
      <c r="K53" s="102"/>
      <c r="L53" s="64"/>
      <c r="M53" s="94" t="s">
        <v>45</v>
      </c>
      <c r="N53" s="94" t="s">
        <v>159</v>
      </c>
      <c r="O53" s="94" t="s">
        <v>127</v>
      </c>
      <c r="P53" s="94" t="s">
        <v>128</v>
      </c>
      <c r="Q53" s="99">
        <v>2019</v>
      </c>
      <c r="R53" s="99">
        <v>5</v>
      </c>
      <c r="S53" s="100">
        <v>43616</v>
      </c>
      <c r="T53" s="94" t="s">
        <v>157</v>
      </c>
      <c r="U53" s="94" t="s">
        <v>139</v>
      </c>
      <c r="V53" s="101">
        <v>-129898</v>
      </c>
      <c r="W53" s="64"/>
    </row>
    <row r="54" spans="1:23" x14ac:dyDescent="0.35">
      <c r="A54" s="94" t="s">
        <v>45</v>
      </c>
      <c r="B54" s="94" t="s">
        <v>156</v>
      </c>
      <c r="C54" s="94" t="s">
        <v>127</v>
      </c>
      <c r="D54" s="94" t="s">
        <v>128</v>
      </c>
      <c r="E54" s="99">
        <v>2019</v>
      </c>
      <c r="F54" s="99">
        <v>1</v>
      </c>
      <c r="G54" s="100">
        <v>43496</v>
      </c>
      <c r="H54" s="94" t="s">
        <v>157</v>
      </c>
      <c r="I54" s="94" t="s">
        <v>168</v>
      </c>
      <c r="J54" s="101">
        <v>3938</v>
      </c>
      <c r="K54" s="102"/>
      <c r="L54" s="64"/>
      <c r="M54" s="94" t="s">
        <v>45</v>
      </c>
      <c r="N54" s="94" t="s">
        <v>159</v>
      </c>
      <c r="O54" s="94" t="s">
        <v>127</v>
      </c>
      <c r="P54" s="94" t="s">
        <v>128</v>
      </c>
      <c r="Q54" s="99">
        <v>2019</v>
      </c>
      <c r="R54" s="99">
        <v>6</v>
      </c>
      <c r="S54" s="100">
        <v>43646</v>
      </c>
      <c r="T54" s="94" t="s">
        <v>157</v>
      </c>
      <c r="U54" s="94" t="s">
        <v>139</v>
      </c>
      <c r="V54" s="101">
        <v>-129898</v>
      </c>
      <c r="W54" s="64"/>
    </row>
    <row r="55" spans="1:23" x14ac:dyDescent="0.35">
      <c r="A55" s="94" t="s">
        <v>45</v>
      </c>
      <c r="B55" s="94" t="s">
        <v>156</v>
      </c>
      <c r="C55" s="94" t="s">
        <v>127</v>
      </c>
      <c r="D55" s="94" t="s">
        <v>128</v>
      </c>
      <c r="E55" s="99">
        <v>2019</v>
      </c>
      <c r="F55" s="99">
        <v>2</v>
      </c>
      <c r="G55" s="100">
        <v>43524</v>
      </c>
      <c r="H55" s="94" t="s">
        <v>157</v>
      </c>
      <c r="I55" s="94" t="s">
        <v>168</v>
      </c>
      <c r="J55" s="101">
        <v>3938</v>
      </c>
      <c r="K55" s="102"/>
      <c r="L55" s="64"/>
      <c r="M55" s="94" t="s">
        <v>45</v>
      </c>
      <c r="N55" s="94" t="s">
        <v>159</v>
      </c>
      <c r="O55" s="94" t="s">
        <v>127</v>
      </c>
      <c r="P55" s="94" t="s">
        <v>128</v>
      </c>
      <c r="Q55" s="99">
        <v>2019</v>
      </c>
      <c r="R55" s="99">
        <v>7</v>
      </c>
      <c r="S55" s="100">
        <v>43677</v>
      </c>
      <c r="T55" s="94" t="s">
        <v>157</v>
      </c>
      <c r="U55" s="94" t="s">
        <v>139</v>
      </c>
      <c r="V55" s="101">
        <v>-126990</v>
      </c>
      <c r="W55" s="64"/>
    </row>
    <row r="56" spans="1:23" x14ac:dyDescent="0.35">
      <c r="A56" s="94" t="s">
        <v>45</v>
      </c>
      <c r="B56" s="94" t="s">
        <v>156</v>
      </c>
      <c r="C56" s="94" t="s">
        <v>127</v>
      </c>
      <c r="D56" s="94" t="s">
        <v>128</v>
      </c>
      <c r="E56" s="99">
        <v>2019</v>
      </c>
      <c r="F56" s="99">
        <v>3</v>
      </c>
      <c r="G56" s="100">
        <v>43555</v>
      </c>
      <c r="H56" s="94" t="s">
        <v>157</v>
      </c>
      <c r="I56" s="94" t="s">
        <v>172</v>
      </c>
      <c r="J56" s="101">
        <v>3938</v>
      </c>
      <c r="K56" s="102"/>
      <c r="L56" s="64"/>
      <c r="M56" s="85" t="s">
        <v>45</v>
      </c>
      <c r="N56" s="85" t="s">
        <v>159</v>
      </c>
      <c r="O56" s="85" t="s">
        <v>127</v>
      </c>
      <c r="P56" s="85" t="s">
        <v>128</v>
      </c>
      <c r="Q56" s="86">
        <v>2019</v>
      </c>
      <c r="R56" s="86">
        <v>8</v>
      </c>
      <c r="S56" s="87">
        <v>43708</v>
      </c>
      <c r="T56" s="85" t="s">
        <v>157</v>
      </c>
      <c r="U56" s="85" t="s">
        <v>139</v>
      </c>
      <c r="V56" s="88">
        <v>-126990</v>
      </c>
      <c r="W56" s="64"/>
    </row>
    <row r="57" spans="1:23" x14ac:dyDescent="0.35">
      <c r="A57" s="94" t="s">
        <v>45</v>
      </c>
      <c r="B57" s="94" t="s">
        <v>156</v>
      </c>
      <c r="C57" s="94" t="s">
        <v>127</v>
      </c>
      <c r="D57" s="94" t="s">
        <v>128</v>
      </c>
      <c r="E57" s="99">
        <v>2019</v>
      </c>
      <c r="F57" s="99">
        <v>4</v>
      </c>
      <c r="G57" s="100">
        <v>43585</v>
      </c>
      <c r="H57" s="94" t="s">
        <v>157</v>
      </c>
      <c r="I57" s="94" t="s">
        <v>172</v>
      </c>
      <c r="J57" s="101">
        <v>3938</v>
      </c>
      <c r="K57" s="102"/>
      <c r="L57" s="64"/>
      <c r="M57" s="85" t="s">
        <v>45</v>
      </c>
      <c r="N57" s="85" t="s">
        <v>159</v>
      </c>
      <c r="O57" s="85" t="s">
        <v>127</v>
      </c>
      <c r="P57" s="85" t="s">
        <v>128</v>
      </c>
      <c r="Q57" s="86">
        <v>2019</v>
      </c>
      <c r="R57" s="86">
        <v>9</v>
      </c>
      <c r="S57" s="87">
        <v>43738</v>
      </c>
      <c r="T57" s="85" t="s">
        <v>157</v>
      </c>
      <c r="U57" s="85" t="s">
        <v>139</v>
      </c>
      <c r="V57" s="88">
        <v>-126990</v>
      </c>
    </row>
    <row r="58" spans="1:23" x14ac:dyDescent="0.35">
      <c r="A58" s="94" t="s">
        <v>45</v>
      </c>
      <c r="B58" s="94" t="s">
        <v>156</v>
      </c>
      <c r="C58" s="94" t="s">
        <v>127</v>
      </c>
      <c r="D58" s="94" t="s">
        <v>128</v>
      </c>
      <c r="E58" s="99">
        <v>2019</v>
      </c>
      <c r="F58" s="99">
        <v>5</v>
      </c>
      <c r="G58" s="100">
        <v>43616</v>
      </c>
      <c r="H58" s="94" t="s">
        <v>157</v>
      </c>
      <c r="I58" s="94" t="s">
        <v>172</v>
      </c>
      <c r="J58" s="101">
        <v>3938</v>
      </c>
      <c r="K58" s="102"/>
      <c r="L58" s="64"/>
      <c r="M58" s="64"/>
      <c r="N58" s="64"/>
      <c r="O58" s="64"/>
      <c r="P58" s="64"/>
      <c r="Q58" s="64"/>
      <c r="R58" s="64"/>
      <c r="S58" s="64"/>
      <c r="T58" s="68"/>
      <c r="U58" s="64"/>
    </row>
    <row r="59" spans="1:23" x14ac:dyDescent="0.35">
      <c r="A59" s="94" t="s">
        <v>45</v>
      </c>
      <c r="B59" s="94" t="s">
        <v>156</v>
      </c>
      <c r="C59" s="94" t="s">
        <v>127</v>
      </c>
      <c r="D59" s="94" t="s">
        <v>128</v>
      </c>
      <c r="E59" s="99">
        <v>2019</v>
      </c>
      <c r="F59" s="99">
        <v>6</v>
      </c>
      <c r="G59" s="100">
        <v>43646</v>
      </c>
      <c r="H59" s="94" t="s">
        <v>157</v>
      </c>
      <c r="I59" s="94" t="s">
        <v>172</v>
      </c>
      <c r="J59" s="101">
        <v>3938</v>
      </c>
      <c r="K59" s="102"/>
      <c r="L59" s="64"/>
      <c r="M59" s="64"/>
      <c r="N59" s="64"/>
      <c r="O59" s="64"/>
      <c r="P59" s="64"/>
      <c r="Q59" s="64"/>
      <c r="R59" s="64"/>
      <c r="S59" s="64"/>
      <c r="T59" s="68"/>
      <c r="U59" s="64"/>
    </row>
    <row r="60" spans="1:23" x14ac:dyDescent="0.35">
      <c r="A60" s="94" t="s">
        <v>45</v>
      </c>
      <c r="B60" s="94" t="s">
        <v>156</v>
      </c>
      <c r="C60" s="94" t="s">
        <v>127</v>
      </c>
      <c r="D60" s="94" t="s">
        <v>128</v>
      </c>
      <c r="E60" s="99">
        <v>2019</v>
      </c>
      <c r="F60" s="99">
        <v>7</v>
      </c>
      <c r="G60" s="100">
        <v>43677</v>
      </c>
      <c r="H60" s="94" t="s">
        <v>157</v>
      </c>
      <c r="I60" s="94" t="s">
        <v>172</v>
      </c>
      <c r="J60" s="101">
        <v>3938</v>
      </c>
      <c r="K60" s="102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</row>
    <row r="61" spans="1:23" ht="16.2" x14ac:dyDescent="0.35">
      <c r="A61" s="85" t="s">
        <v>45</v>
      </c>
      <c r="B61" s="85" t="s">
        <v>156</v>
      </c>
      <c r="C61" s="85" t="s">
        <v>127</v>
      </c>
      <c r="D61" s="85" t="s">
        <v>128</v>
      </c>
      <c r="E61" s="86">
        <v>2019</v>
      </c>
      <c r="F61" s="86">
        <v>8</v>
      </c>
      <c r="G61" s="87">
        <v>43708</v>
      </c>
      <c r="H61" s="85" t="s">
        <v>157</v>
      </c>
      <c r="I61" s="85" t="s">
        <v>172</v>
      </c>
      <c r="J61" s="88">
        <v>3938</v>
      </c>
      <c r="K61" s="102"/>
      <c r="V61" s="78" t="s">
        <v>137</v>
      </c>
      <c r="W61" s="79">
        <f>W17</f>
        <v>43977</v>
      </c>
    </row>
    <row r="62" spans="1:23" ht="16.8" thickBot="1" x14ac:dyDescent="0.4">
      <c r="A62" s="85" t="s">
        <v>45</v>
      </c>
      <c r="B62" s="85" t="s">
        <v>156</v>
      </c>
      <c r="C62" s="85" t="s">
        <v>134</v>
      </c>
      <c r="D62" s="85" t="s">
        <v>128</v>
      </c>
      <c r="E62" s="86">
        <v>2019</v>
      </c>
      <c r="F62" s="86">
        <v>9</v>
      </c>
      <c r="G62" s="87">
        <v>43738</v>
      </c>
      <c r="H62" s="85" t="s">
        <v>173</v>
      </c>
      <c r="I62" s="85" t="s">
        <v>174</v>
      </c>
      <c r="J62" s="88">
        <v>-47256</v>
      </c>
      <c r="K62" s="64"/>
      <c r="V62" s="89"/>
      <c r="W62" s="79">
        <f>SUM(V18:V57,V74:V78)</f>
        <v>-4341778</v>
      </c>
    </row>
    <row r="63" spans="1:23" ht="16.8" thickBot="1" x14ac:dyDescent="0.4">
      <c r="A63" s="85" t="s">
        <v>45</v>
      </c>
      <c r="B63" s="85" t="s">
        <v>156</v>
      </c>
      <c r="C63" s="85" t="s">
        <v>127</v>
      </c>
      <c r="D63" s="85" t="s">
        <v>128</v>
      </c>
      <c r="E63" s="86">
        <v>2019</v>
      </c>
      <c r="F63" s="86">
        <v>9</v>
      </c>
      <c r="G63" s="87">
        <v>43738</v>
      </c>
      <c r="H63" s="85" t="s">
        <v>157</v>
      </c>
      <c r="I63" s="85" t="s">
        <v>172</v>
      </c>
      <c r="J63" s="88">
        <v>3938</v>
      </c>
      <c r="K63" s="64"/>
      <c r="V63" s="78" t="s">
        <v>380</v>
      </c>
      <c r="W63" s="80">
        <f>W61+W62</f>
        <v>-4297801</v>
      </c>
    </row>
    <row r="64" spans="1:23" x14ac:dyDescent="0.35">
      <c r="K64" s="64"/>
    </row>
    <row r="66" spans="1:46" ht="16.2" x14ac:dyDescent="0.35">
      <c r="I66" s="78" t="s">
        <v>137</v>
      </c>
      <c r="J66" s="79">
        <f>K17</f>
        <v>-1101176</v>
      </c>
    </row>
    <row r="67" spans="1:46" ht="16.8" thickBot="1" x14ac:dyDescent="0.4">
      <c r="I67" s="89"/>
      <c r="J67" s="79">
        <f>SUM(J18:J63,J74:J78)</f>
        <v>1105352</v>
      </c>
    </row>
    <row r="68" spans="1:46" ht="16.8" thickBot="1" x14ac:dyDescent="0.4">
      <c r="I68" s="78" t="s">
        <v>380</v>
      </c>
      <c r="J68" s="80">
        <f>J66+J67</f>
        <v>4176</v>
      </c>
    </row>
    <row r="73" spans="1:46" x14ac:dyDescent="0.35">
      <c r="AK73" s="124" t="s">
        <v>45</v>
      </c>
      <c r="AL73" s="124" t="s">
        <v>373</v>
      </c>
      <c r="AM73" s="124" t="s">
        <v>134</v>
      </c>
      <c r="AN73" s="124" t="s">
        <v>128</v>
      </c>
      <c r="AO73" s="388">
        <v>2019</v>
      </c>
      <c r="AP73" s="388">
        <v>12</v>
      </c>
      <c r="AQ73" s="389">
        <v>43830</v>
      </c>
      <c r="AR73" s="124" t="s">
        <v>378</v>
      </c>
      <c r="AS73" s="124" t="s">
        <v>160</v>
      </c>
      <c r="AT73" s="430">
        <v>11814</v>
      </c>
    </row>
    <row r="74" spans="1:46" x14ac:dyDescent="0.35">
      <c r="A74" s="391" t="s">
        <v>45</v>
      </c>
      <c r="B74" s="391" t="s">
        <v>156</v>
      </c>
      <c r="C74" s="391" t="s">
        <v>127</v>
      </c>
      <c r="D74" s="391" t="s">
        <v>128</v>
      </c>
      <c r="E74" s="124">
        <v>2019</v>
      </c>
      <c r="F74" s="124">
        <v>10</v>
      </c>
      <c r="G74" s="389">
        <v>43769</v>
      </c>
      <c r="H74" s="391" t="s">
        <v>157</v>
      </c>
      <c r="I74" s="391" t="s">
        <v>168</v>
      </c>
      <c r="J74" s="392">
        <v>3938</v>
      </c>
      <c r="M74" s="391" t="s">
        <v>45</v>
      </c>
      <c r="N74" s="391" t="s">
        <v>159</v>
      </c>
      <c r="O74" s="391" t="s">
        <v>127</v>
      </c>
      <c r="P74" s="391" t="s">
        <v>128</v>
      </c>
      <c r="Q74" s="124">
        <v>2019</v>
      </c>
      <c r="R74" s="124">
        <v>10</v>
      </c>
      <c r="S74" s="389">
        <v>43769</v>
      </c>
      <c r="T74" s="391" t="s">
        <v>157</v>
      </c>
      <c r="U74" s="391" t="s">
        <v>139</v>
      </c>
      <c r="V74" s="392">
        <v>400678</v>
      </c>
      <c r="Y74" s="50" t="s">
        <v>377</v>
      </c>
    </row>
    <row r="75" spans="1:46" x14ac:dyDescent="0.35">
      <c r="A75" s="391" t="s">
        <v>45</v>
      </c>
      <c r="B75" s="391" t="s">
        <v>156</v>
      </c>
      <c r="C75" s="391" t="s">
        <v>127</v>
      </c>
      <c r="D75" s="391" t="s">
        <v>128</v>
      </c>
      <c r="E75" s="124">
        <v>2019</v>
      </c>
      <c r="F75" s="124">
        <v>11</v>
      </c>
      <c r="G75" s="389">
        <v>43799</v>
      </c>
      <c r="H75" s="391" t="s">
        <v>157</v>
      </c>
      <c r="I75" s="391" t="s">
        <v>168</v>
      </c>
      <c r="J75" s="392">
        <v>3938</v>
      </c>
      <c r="M75" s="391" t="s">
        <v>45</v>
      </c>
      <c r="N75" s="391" t="s">
        <v>159</v>
      </c>
      <c r="O75" s="391" t="s">
        <v>127</v>
      </c>
      <c r="P75" s="391" t="s">
        <v>128</v>
      </c>
      <c r="Q75" s="124">
        <v>2019</v>
      </c>
      <c r="R75" s="124">
        <v>11</v>
      </c>
      <c r="S75" s="389">
        <v>43799</v>
      </c>
      <c r="T75" s="391" t="s">
        <v>157</v>
      </c>
      <c r="U75" s="391" t="s">
        <v>139</v>
      </c>
      <c r="V75" s="392">
        <v>-75968</v>
      </c>
    </row>
    <row r="76" spans="1:46" x14ac:dyDescent="0.35">
      <c r="A76" s="124" t="s">
        <v>45</v>
      </c>
      <c r="B76" s="124" t="s">
        <v>156</v>
      </c>
      <c r="C76" s="124" t="s">
        <v>127</v>
      </c>
      <c r="D76" s="124" t="s">
        <v>128</v>
      </c>
      <c r="E76" s="388">
        <v>2020</v>
      </c>
      <c r="F76" s="388">
        <v>1</v>
      </c>
      <c r="G76" s="389">
        <v>43861</v>
      </c>
      <c r="H76" s="124" t="s">
        <v>157</v>
      </c>
      <c r="I76" s="124" t="s">
        <v>168</v>
      </c>
      <c r="J76" s="430">
        <v>3938</v>
      </c>
      <c r="M76" s="124" t="s">
        <v>45</v>
      </c>
      <c r="N76" s="124" t="s">
        <v>159</v>
      </c>
      <c r="O76" s="124" t="s">
        <v>127</v>
      </c>
      <c r="P76" s="124" t="s">
        <v>128</v>
      </c>
      <c r="Q76" s="388">
        <v>2020</v>
      </c>
      <c r="R76" s="388">
        <v>1</v>
      </c>
      <c r="S76" s="389">
        <v>43861</v>
      </c>
      <c r="T76" s="124" t="s">
        <v>157</v>
      </c>
      <c r="U76" s="124" t="s">
        <v>139</v>
      </c>
      <c r="V76" s="430">
        <v>-75761</v>
      </c>
    </row>
    <row r="77" spans="1:46" x14ac:dyDescent="0.35">
      <c r="A77" s="124" t="s">
        <v>45</v>
      </c>
      <c r="B77" s="124" t="s">
        <v>156</v>
      </c>
      <c r="C77" s="124" t="s">
        <v>134</v>
      </c>
      <c r="D77" s="124" t="s">
        <v>128</v>
      </c>
      <c r="E77" s="388">
        <v>2019</v>
      </c>
      <c r="F77" s="388">
        <v>12</v>
      </c>
      <c r="G77" s="389">
        <v>43830</v>
      </c>
      <c r="H77" s="124" t="s">
        <v>378</v>
      </c>
      <c r="I77" s="124" t="s">
        <v>164</v>
      </c>
      <c r="J77" s="430">
        <v>-11814</v>
      </c>
      <c r="M77" s="124" t="s">
        <v>45</v>
      </c>
      <c r="N77" s="124" t="s">
        <v>159</v>
      </c>
      <c r="O77" s="124" t="s">
        <v>127</v>
      </c>
      <c r="P77" s="124" t="s">
        <v>128</v>
      </c>
      <c r="Q77" s="388">
        <v>2019</v>
      </c>
      <c r="R77" s="388">
        <v>12</v>
      </c>
      <c r="S77" s="389">
        <v>43830</v>
      </c>
      <c r="T77" s="124" t="s">
        <v>157</v>
      </c>
      <c r="U77" s="124" t="s">
        <v>379</v>
      </c>
      <c r="V77" s="430">
        <v>2277</v>
      </c>
    </row>
    <row r="78" spans="1:46" x14ac:dyDescent="0.35">
      <c r="A78" s="124" t="s">
        <v>45</v>
      </c>
      <c r="B78" s="124" t="s">
        <v>156</v>
      </c>
      <c r="C78" s="124" t="s">
        <v>127</v>
      </c>
      <c r="D78" s="124" t="s">
        <v>128</v>
      </c>
      <c r="E78" s="388">
        <v>2019</v>
      </c>
      <c r="F78" s="388">
        <v>12</v>
      </c>
      <c r="G78" s="389">
        <v>43830</v>
      </c>
      <c r="H78" s="124" t="s">
        <v>157</v>
      </c>
      <c r="I78" s="124" t="s">
        <v>168</v>
      </c>
      <c r="J78" s="430">
        <v>3938</v>
      </c>
      <c r="M78" s="124" t="s">
        <v>45</v>
      </c>
      <c r="N78" s="124" t="s">
        <v>159</v>
      </c>
      <c r="O78" s="124" t="s">
        <v>127</v>
      </c>
      <c r="P78" s="124" t="s">
        <v>128</v>
      </c>
      <c r="Q78" s="388">
        <v>2019</v>
      </c>
      <c r="R78" s="388">
        <v>12</v>
      </c>
      <c r="S78" s="389">
        <v>43830</v>
      </c>
      <c r="T78" s="124" t="s">
        <v>157</v>
      </c>
      <c r="U78" s="124" t="s">
        <v>139</v>
      </c>
      <c r="V78" s="430">
        <v>-75761</v>
      </c>
    </row>
  </sheetData>
  <mergeCells count="3">
    <mergeCell ref="A4:C4"/>
    <mergeCell ref="F4:H4"/>
    <mergeCell ref="K4:M4"/>
  </mergeCells>
  <pageMargins left="0.7" right="0.7" top="0.75" bottom="0.75" header="0.3" footer="0.3"/>
  <pageSetup scale="32" orientation="landscape" verticalDpi="597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1"/>
  <sheetViews>
    <sheetView topLeftCell="H58" zoomScale="70" zoomScaleNormal="70" workbookViewId="0">
      <selection activeCell="K89" sqref="K89"/>
    </sheetView>
  </sheetViews>
  <sheetFormatPr defaultColWidth="9.109375" defaultRowHeight="13.8" x14ac:dyDescent="0.3"/>
  <cols>
    <col min="1" max="1" width="9.109375" style="154"/>
    <col min="2" max="2" width="13" style="154" bestFit="1" customWidth="1"/>
    <col min="3" max="3" width="14.109375" style="154" bestFit="1" customWidth="1"/>
    <col min="4" max="6" width="9.109375" style="154"/>
    <col min="7" max="7" width="12.33203125" style="154" bestFit="1" customWidth="1"/>
    <col min="8" max="8" width="13.33203125" style="154" bestFit="1" customWidth="1"/>
    <col min="9" max="9" width="30.6640625" style="154" bestFit="1" customWidth="1"/>
    <col min="10" max="10" width="21.88671875" style="154" bestFit="1" customWidth="1"/>
    <col min="11" max="11" width="11.44140625" style="154" bestFit="1" customWidth="1"/>
    <col min="12" max="12" width="3.109375" style="154" customWidth="1"/>
    <col min="13" max="14" width="9.109375" style="154"/>
    <col min="15" max="15" width="10.44140625" style="154" bestFit="1" customWidth="1"/>
    <col min="16" max="18" width="9.109375" style="154"/>
    <col min="19" max="19" width="10.5546875" style="154" bestFit="1" customWidth="1"/>
    <col min="20" max="21" width="9.109375" style="154"/>
    <col min="22" max="22" width="21.88671875" style="154" bestFit="1" customWidth="1"/>
    <col min="23" max="23" width="12.6640625" style="154" bestFit="1" customWidth="1"/>
    <col min="24" max="30" width="9.109375" style="154"/>
    <col min="31" max="31" width="10.6640625" style="154" bestFit="1" customWidth="1"/>
    <col min="32" max="33" width="9.109375" style="154"/>
    <col min="34" max="34" width="21.88671875" style="154" bestFit="1" customWidth="1"/>
    <col min="35" max="35" width="12.33203125" style="154" bestFit="1" customWidth="1"/>
    <col min="36" max="16384" width="9.109375" style="154"/>
  </cols>
  <sheetData>
    <row r="1" spans="1:23" ht="15" x14ac:dyDescent="0.35">
      <c r="A1" s="279" t="s">
        <v>315</v>
      </c>
    </row>
    <row r="2" spans="1:23" x14ac:dyDescent="0.3">
      <c r="A2" s="158" t="s">
        <v>112</v>
      </c>
    </row>
    <row r="4" spans="1:23" x14ac:dyDescent="0.3">
      <c r="A4" s="594" t="s">
        <v>113</v>
      </c>
      <c r="B4" s="594"/>
      <c r="C4" s="594"/>
      <c r="F4" s="594" t="s">
        <v>114</v>
      </c>
      <c r="G4" s="594"/>
      <c r="H4" s="594"/>
      <c r="M4" s="594" t="s">
        <v>115</v>
      </c>
      <c r="N4" s="594"/>
      <c r="O4" s="594"/>
    </row>
    <row r="6" spans="1:23" x14ac:dyDescent="0.3">
      <c r="A6" s="155" t="s">
        <v>85</v>
      </c>
      <c r="B6" s="155" t="s">
        <v>89</v>
      </c>
      <c r="C6" s="155" t="s">
        <v>45</v>
      </c>
      <c r="F6" s="155" t="s">
        <v>85</v>
      </c>
      <c r="G6" s="155" t="s">
        <v>89</v>
      </c>
      <c r="H6" s="155" t="s">
        <v>45</v>
      </c>
      <c r="M6" s="155" t="s">
        <v>85</v>
      </c>
      <c r="N6" s="155" t="s">
        <v>89</v>
      </c>
      <c r="O6" s="155" t="s">
        <v>45</v>
      </c>
    </row>
    <row r="7" spans="1:23" ht="14.4" thickBot="1" x14ac:dyDescent="0.35">
      <c r="A7" s="154">
        <v>2019</v>
      </c>
      <c r="B7" s="154">
        <v>9</v>
      </c>
      <c r="C7" s="159">
        <f>K74</f>
        <v>-8723</v>
      </c>
      <c r="F7" s="154">
        <v>2019</v>
      </c>
      <c r="G7" s="154">
        <v>9</v>
      </c>
      <c r="H7" s="159">
        <f>W72</f>
        <v>692690.75</v>
      </c>
      <c r="M7" s="154">
        <v>2019</v>
      </c>
      <c r="N7" s="154">
        <v>9</v>
      </c>
      <c r="O7" s="159">
        <f>AI24</f>
        <v>-639991.63</v>
      </c>
    </row>
    <row r="8" spans="1:23" ht="14.4" thickTop="1" x14ac:dyDescent="0.3"/>
    <row r="13" spans="1:23" ht="14.4" thickBot="1" x14ac:dyDescent="0.35"/>
    <row r="14" spans="1:23" ht="14.4" thickBot="1" x14ac:dyDescent="0.35">
      <c r="A14" s="595" t="s">
        <v>116</v>
      </c>
      <c r="B14" s="595"/>
      <c r="C14" s="68"/>
      <c r="D14" s="596" t="s">
        <v>117</v>
      </c>
      <c r="E14" s="597"/>
      <c r="F14" s="597"/>
      <c r="G14" s="65">
        <f>K18+W18+AI18</f>
        <v>3025815</v>
      </c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</row>
    <row r="15" spans="1:23" x14ac:dyDescent="0.3">
      <c r="A15" s="148" t="s">
        <v>79</v>
      </c>
      <c r="B15" s="66"/>
      <c r="C15" s="68"/>
      <c r="D15" s="68"/>
      <c r="E15" s="67"/>
      <c r="F15" s="67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</row>
    <row r="17" spans="1:35" ht="14.4" thickBot="1" x14ac:dyDescent="0.35">
      <c r="A17" s="593" t="s">
        <v>43</v>
      </c>
      <c r="B17" s="593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237" t="s">
        <v>41</v>
      </c>
      <c r="N17" s="68"/>
      <c r="O17" s="68"/>
      <c r="P17" s="68"/>
      <c r="Q17" s="68"/>
      <c r="R17" s="68"/>
      <c r="S17" s="68"/>
      <c r="T17" s="68"/>
      <c r="U17" s="68"/>
      <c r="V17" s="68"/>
      <c r="W17" s="68"/>
      <c r="Y17" s="238">
        <v>254101</v>
      </c>
    </row>
    <row r="18" spans="1:35" ht="15" thickTop="1" thickBot="1" x14ac:dyDescent="0.35">
      <c r="A18" s="160" t="s">
        <v>118</v>
      </c>
      <c r="B18" s="160" t="s">
        <v>110</v>
      </c>
      <c r="C18" s="160" t="s">
        <v>119</v>
      </c>
      <c r="D18" s="160" t="s">
        <v>120</v>
      </c>
      <c r="E18" s="160" t="s">
        <v>85</v>
      </c>
      <c r="F18" s="160" t="s">
        <v>89</v>
      </c>
      <c r="G18" s="160" t="s">
        <v>121</v>
      </c>
      <c r="H18" s="160" t="s">
        <v>122</v>
      </c>
      <c r="I18" s="160" t="s">
        <v>123</v>
      </c>
      <c r="J18" s="161" t="s">
        <v>124</v>
      </c>
      <c r="K18" s="70">
        <v>887121</v>
      </c>
      <c r="L18" s="68"/>
      <c r="M18" s="160" t="s">
        <v>118</v>
      </c>
      <c r="N18" s="160" t="s">
        <v>110</v>
      </c>
      <c r="O18" s="160" t="s">
        <v>119</v>
      </c>
      <c r="P18" s="160" t="s">
        <v>120</v>
      </c>
      <c r="Q18" s="160" t="s">
        <v>85</v>
      </c>
      <c r="R18" s="160" t="s">
        <v>89</v>
      </c>
      <c r="S18" s="160" t="s">
        <v>125</v>
      </c>
      <c r="T18" s="160" t="s">
        <v>122</v>
      </c>
      <c r="U18" s="160" t="s">
        <v>123</v>
      </c>
      <c r="V18" s="162" t="s">
        <v>124</v>
      </c>
      <c r="W18" s="71">
        <v>2138694</v>
      </c>
      <c r="Y18" s="163" t="s">
        <v>118</v>
      </c>
      <c r="Z18" s="163" t="s">
        <v>110</v>
      </c>
      <c r="AA18" s="163" t="s">
        <v>119</v>
      </c>
      <c r="AB18" s="163" t="s">
        <v>120</v>
      </c>
      <c r="AC18" s="163" t="s">
        <v>85</v>
      </c>
      <c r="AD18" s="163" t="s">
        <v>89</v>
      </c>
      <c r="AE18" s="163" t="s">
        <v>121</v>
      </c>
      <c r="AF18" s="163" t="s">
        <v>122</v>
      </c>
      <c r="AG18" s="163" t="s">
        <v>123</v>
      </c>
      <c r="AH18" s="164" t="s">
        <v>124</v>
      </c>
      <c r="AI18" s="165">
        <v>0</v>
      </c>
    </row>
    <row r="19" spans="1:35" ht="14.4" thickTop="1" x14ac:dyDescent="0.3">
      <c r="A19" s="73" t="s">
        <v>45</v>
      </c>
      <c r="B19" s="73" t="s">
        <v>126</v>
      </c>
      <c r="C19" s="73" t="s">
        <v>127</v>
      </c>
      <c r="D19" s="73" t="s">
        <v>128</v>
      </c>
      <c r="E19" s="74">
        <v>2016</v>
      </c>
      <c r="F19" s="74">
        <v>4</v>
      </c>
      <c r="G19" s="75">
        <v>42490</v>
      </c>
      <c r="H19" s="73" t="s">
        <v>129</v>
      </c>
      <c r="I19" s="73" t="s">
        <v>130</v>
      </c>
      <c r="J19" s="76">
        <v>53420</v>
      </c>
      <c r="K19" s="77"/>
      <c r="L19" s="68"/>
      <c r="M19" s="124" t="s">
        <v>45</v>
      </c>
      <c r="N19" s="124" t="s">
        <v>131</v>
      </c>
      <c r="O19" s="124" t="s">
        <v>127</v>
      </c>
      <c r="P19" s="124" t="s">
        <v>128</v>
      </c>
      <c r="Q19" s="388">
        <v>2016</v>
      </c>
      <c r="R19" s="388">
        <v>4</v>
      </c>
      <c r="S19" s="389">
        <v>42490</v>
      </c>
      <c r="T19" s="124" t="s">
        <v>129</v>
      </c>
      <c r="U19" s="124" t="s">
        <v>132</v>
      </c>
      <c r="V19" s="390">
        <v>-52886</v>
      </c>
      <c r="W19" s="68"/>
      <c r="Y19" s="166" t="s">
        <v>45</v>
      </c>
      <c r="Z19" s="166" t="s">
        <v>133</v>
      </c>
      <c r="AA19" s="166" t="s">
        <v>134</v>
      </c>
      <c r="AB19" s="166" t="s">
        <v>128</v>
      </c>
      <c r="AC19" s="167">
        <v>2018</v>
      </c>
      <c r="AD19" s="167">
        <v>12</v>
      </c>
      <c r="AE19" s="168">
        <v>43465</v>
      </c>
      <c r="AF19" s="166" t="s">
        <v>135</v>
      </c>
      <c r="AG19" s="166" t="s">
        <v>136</v>
      </c>
      <c r="AH19" s="555">
        <v>-639991.63</v>
      </c>
    </row>
    <row r="20" spans="1:35" x14ac:dyDescent="0.3">
      <c r="A20" s="73" t="s">
        <v>45</v>
      </c>
      <c r="B20" s="73" t="s">
        <v>126</v>
      </c>
      <c r="C20" s="73" t="s">
        <v>127</v>
      </c>
      <c r="D20" s="73" t="s">
        <v>128</v>
      </c>
      <c r="E20" s="74">
        <v>2016</v>
      </c>
      <c r="F20" s="74">
        <v>5</v>
      </c>
      <c r="G20" s="75">
        <v>42521</v>
      </c>
      <c r="H20" s="73" t="s">
        <v>129</v>
      </c>
      <c r="I20" s="73" t="s">
        <v>130</v>
      </c>
      <c r="J20" s="76">
        <v>53420</v>
      </c>
      <c r="K20" s="77"/>
      <c r="L20" s="68"/>
      <c r="M20" s="124" t="s">
        <v>45</v>
      </c>
      <c r="N20" s="124" t="s">
        <v>131</v>
      </c>
      <c r="O20" s="124" t="s">
        <v>127</v>
      </c>
      <c r="P20" s="124" t="s">
        <v>128</v>
      </c>
      <c r="Q20" s="388">
        <v>2016</v>
      </c>
      <c r="R20" s="388">
        <v>5</v>
      </c>
      <c r="S20" s="389">
        <v>42521</v>
      </c>
      <c r="T20" s="124" t="s">
        <v>129</v>
      </c>
      <c r="U20" s="124" t="s">
        <v>132</v>
      </c>
      <c r="V20" s="390">
        <v>-52886</v>
      </c>
      <c r="W20" s="68"/>
    </row>
    <row r="21" spans="1:35" x14ac:dyDescent="0.3">
      <c r="A21" s="73" t="s">
        <v>45</v>
      </c>
      <c r="B21" s="73" t="s">
        <v>126</v>
      </c>
      <c r="C21" s="73" t="s">
        <v>127</v>
      </c>
      <c r="D21" s="73" t="s">
        <v>128</v>
      </c>
      <c r="E21" s="74">
        <v>2016</v>
      </c>
      <c r="F21" s="74">
        <v>6</v>
      </c>
      <c r="G21" s="75">
        <v>42551</v>
      </c>
      <c r="H21" s="73" t="s">
        <v>129</v>
      </c>
      <c r="I21" s="73" t="s">
        <v>130</v>
      </c>
      <c r="J21" s="76">
        <v>53420</v>
      </c>
      <c r="K21" s="77"/>
      <c r="L21" s="68"/>
      <c r="M21" s="124" t="s">
        <v>45</v>
      </c>
      <c r="N21" s="124" t="s">
        <v>131</v>
      </c>
      <c r="O21" s="124" t="s">
        <v>127</v>
      </c>
      <c r="P21" s="124" t="s">
        <v>128</v>
      </c>
      <c r="Q21" s="388">
        <v>2016</v>
      </c>
      <c r="R21" s="388">
        <v>6</v>
      </c>
      <c r="S21" s="389">
        <v>42551</v>
      </c>
      <c r="T21" s="124" t="s">
        <v>129</v>
      </c>
      <c r="U21" s="124" t="s">
        <v>132</v>
      </c>
      <c r="V21" s="390">
        <v>-52886</v>
      </c>
      <c r="W21" s="68"/>
    </row>
    <row r="22" spans="1:35" x14ac:dyDescent="0.3">
      <c r="A22" s="73" t="s">
        <v>45</v>
      </c>
      <c r="B22" s="73" t="s">
        <v>126</v>
      </c>
      <c r="C22" s="73" t="s">
        <v>127</v>
      </c>
      <c r="D22" s="73" t="s">
        <v>128</v>
      </c>
      <c r="E22" s="74">
        <v>2016</v>
      </c>
      <c r="F22" s="74">
        <v>7</v>
      </c>
      <c r="G22" s="75">
        <v>42582</v>
      </c>
      <c r="H22" s="73" t="s">
        <v>129</v>
      </c>
      <c r="I22" s="73" t="s">
        <v>130</v>
      </c>
      <c r="J22" s="76">
        <v>53420</v>
      </c>
      <c r="K22" s="77"/>
      <c r="L22" s="68"/>
      <c r="M22" s="124" t="s">
        <v>45</v>
      </c>
      <c r="N22" s="124" t="s">
        <v>131</v>
      </c>
      <c r="O22" s="124" t="s">
        <v>127</v>
      </c>
      <c r="P22" s="124" t="s">
        <v>128</v>
      </c>
      <c r="Q22" s="388">
        <v>2016</v>
      </c>
      <c r="R22" s="388">
        <v>7</v>
      </c>
      <c r="S22" s="389">
        <v>42582</v>
      </c>
      <c r="T22" s="124" t="s">
        <v>129</v>
      </c>
      <c r="U22" s="124" t="s">
        <v>132</v>
      </c>
      <c r="V22" s="390">
        <v>-52886</v>
      </c>
      <c r="W22" s="68"/>
      <c r="AH22" s="156" t="s">
        <v>137</v>
      </c>
      <c r="AI22" s="104">
        <v>0</v>
      </c>
    </row>
    <row r="23" spans="1:35" ht="14.4" thickBot="1" x14ac:dyDescent="0.35">
      <c r="A23" s="73" t="s">
        <v>45</v>
      </c>
      <c r="B23" s="73" t="s">
        <v>126</v>
      </c>
      <c r="C23" s="73" t="s">
        <v>127</v>
      </c>
      <c r="D23" s="73" t="s">
        <v>128</v>
      </c>
      <c r="E23" s="74">
        <v>2016</v>
      </c>
      <c r="F23" s="74">
        <v>8</v>
      </c>
      <c r="G23" s="75">
        <v>42613</v>
      </c>
      <c r="H23" s="73" t="s">
        <v>129</v>
      </c>
      <c r="I23" s="73" t="s">
        <v>130</v>
      </c>
      <c r="J23" s="76">
        <v>53420</v>
      </c>
      <c r="K23" s="77"/>
      <c r="L23" s="68"/>
      <c r="M23" s="124" t="s">
        <v>45</v>
      </c>
      <c r="N23" s="124" t="s">
        <v>131</v>
      </c>
      <c r="O23" s="124" t="s">
        <v>127</v>
      </c>
      <c r="P23" s="124" t="s">
        <v>128</v>
      </c>
      <c r="Q23" s="388">
        <v>2016</v>
      </c>
      <c r="R23" s="388">
        <v>8</v>
      </c>
      <c r="S23" s="389">
        <v>42613</v>
      </c>
      <c r="T23" s="124" t="s">
        <v>129</v>
      </c>
      <c r="U23" s="124" t="s">
        <v>132</v>
      </c>
      <c r="V23" s="390">
        <v>-52886</v>
      </c>
      <c r="W23" s="68"/>
      <c r="AH23" s="68"/>
      <c r="AI23" s="104">
        <f>AH19</f>
        <v>-639991.63</v>
      </c>
    </row>
    <row r="24" spans="1:35" ht="14.4" thickBot="1" x14ac:dyDescent="0.35">
      <c r="A24" s="73" t="s">
        <v>45</v>
      </c>
      <c r="B24" s="73" t="s">
        <v>126</v>
      </c>
      <c r="C24" s="73" t="s">
        <v>127</v>
      </c>
      <c r="D24" s="73" t="s">
        <v>128</v>
      </c>
      <c r="E24" s="74">
        <v>2016</v>
      </c>
      <c r="F24" s="74">
        <v>9</v>
      </c>
      <c r="G24" s="75">
        <v>42643</v>
      </c>
      <c r="H24" s="73" t="s">
        <v>129</v>
      </c>
      <c r="I24" s="73" t="s">
        <v>138</v>
      </c>
      <c r="J24" s="76">
        <v>-827041</v>
      </c>
      <c r="K24" s="77"/>
      <c r="L24" s="68"/>
      <c r="M24" s="124" t="s">
        <v>45</v>
      </c>
      <c r="N24" s="124" t="s">
        <v>131</v>
      </c>
      <c r="O24" s="124" t="s">
        <v>127</v>
      </c>
      <c r="P24" s="124" t="s">
        <v>128</v>
      </c>
      <c r="Q24" s="388">
        <v>2016</v>
      </c>
      <c r="R24" s="388">
        <v>9</v>
      </c>
      <c r="S24" s="389">
        <v>42643</v>
      </c>
      <c r="T24" s="124" t="s">
        <v>129</v>
      </c>
      <c r="U24" s="124" t="s">
        <v>132</v>
      </c>
      <c r="V24" s="390">
        <v>835627</v>
      </c>
      <c r="W24" s="68"/>
      <c r="AH24" s="156" t="s">
        <v>380</v>
      </c>
      <c r="AI24" s="71">
        <f>AI22+AI23</f>
        <v>-639991.63</v>
      </c>
    </row>
    <row r="25" spans="1:35" x14ac:dyDescent="0.3">
      <c r="A25" s="73" t="s">
        <v>45</v>
      </c>
      <c r="B25" s="73" t="s">
        <v>126</v>
      </c>
      <c r="C25" s="73" t="s">
        <v>127</v>
      </c>
      <c r="D25" s="73" t="s">
        <v>128</v>
      </c>
      <c r="E25" s="74">
        <v>2016</v>
      </c>
      <c r="F25" s="74">
        <v>10</v>
      </c>
      <c r="G25" s="75">
        <v>42674</v>
      </c>
      <c r="H25" s="73" t="s">
        <v>129</v>
      </c>
      <c r="I25" s="73" t="s">
        <v>138</v>
      </c>
      <c r="J25" s="76">
        <v>-54377</v>
      </c>
      <c r="K25" s="77"/>
      <c r="L25" s="68"/>
      <c r="M25" s="124" t="s">
        <v>45</v>
      </c>
      <c r="N25" s="124" t="s">
        <v>131</v>
      </c>
      <c r="O25" s="124" t="s">
        <v>127</v>
      </c>
      <c r="P25" s="124" t="s">
        <v>128</v>
      </c>
      <c r="Q25" s="388">
        <v>2016</v>
      </c>
      <c r="R25" s="388">
        <v>10</v>
      </c>
      <c r="S25" s="389">
        <v>42674</v>
      </c>
      <c r="T25" s="124" t="s">
        <v>129</v>
      </c>
      <c r="U25" s="124" t="s">
        <v>132</v>
      </c>
      <c r="V25" s="390">
        <v>-50430</v>
      </c>
      <c r="W25" s="68"/>
    </row>
    <row r="26" spans="1:35" x14ac:dyDescent="0.3">
      <c r="A26" s="73" t="s">
        <v>45</v>
      </c>
      <c r="B26" s="73" t="s">
        <v>126</v>
      </c>
      <c r="C26" s="73" t="s">
        <v>127</v>
      </c>
      <c r="D26" s="73" t="s">
        <v>128</v>
      </c>
      <c r="E26" s="74">
        <v>2016</v>
      </c>
      <c r="F26" s="74">
        <v>11</v>
      </c>
      <c r="G26" s="75">
        <v>42704</v>
      </c>
      <c r="H26" s="73" t="s">
        <v>129</v>
      </c>
      <c r="I26" s="73" t="s">
        <v>138</v>
      </c>
      <c r="J26" s="76">
        <v>-54377</v>
      </c>
      <c r="K26" s="77"/>
      <c r="L26" s="68"/>
      <c r="M26" s="124" t="s">
        <v>45</v>
      </c>
      <c r="N26" s="124" t="s">
        <v>131</v>
      </c>
      <c r="O26" s="124" t="s">
        <v>127</v>
      </c>
      <c r="P26" s="124" t="s">
        <v>128</v>
      </c>
      <c r="Q26" s="388">
        <v>2016</v>
      </c>
      <c r="R26" s="388">
        <v>11</v>
      </c>
      <c r="S26" s="389">
        <v>42704</v>
      </c>
      <c r="T26" s="124" t="s">
        <v>129</v>
      </c>
      <c r="U26" s="124" t="s">
        <v>132</v>
      </c>
      <c r="V26" s="390">
        <v>-50430</v>
      </c>
      <c r="W26" s="68"/>
    </row>
    <row r="27" spans="1:35" x14ac:dyDescent="0.3">
      <c r="A27" s="73" t="s">
        <v>45</v>
      </c>
      <c r="B27" s="73" t="s">
        <v>126</v>
      </c>
      <c r="C27" s="73" t="s">
        <v>127</v>
      </c>
      <c r="D27" s="73" t="s">
        <v>128</v>
      </c>
      <c r="E27" s="74">
        <v>2016</v>
      </c>
      <c r="F27" s="74">
        <v>12</v>
      </c>
      <c r="G27" s="75">
        <v>42735</v>
      </c>
      <c r="H27" s="73" t="s">
        <v>129</v>
      </c>
      <c r="I27" s="73" t="s">
        <v>138</v>
      </c>
      <c r="J27" s="76">
        <v>-54377</v>
      </c>
      <c r="K27" s="77"/>
      <c r="L27" s="68"/>
      <c r="M27" s="124" t="s">
        <v>45</v>
      </c>
      <c r="N27" s="124" t="s">
        <v>131</v>
      </c>
      <c r="O27" s="124" t="s">
        <v>127</v>
      </c>
      <c r="P27" s="124" t="s">
        <v>128</v>
      </c>
      <c r="Q27" s="388">
        <v>2016</v>
      </c>
      <c r="R27" s="388">
        <v>12</v>
      </c>
      <c r="S27" s="389">
        <v>42735</v>
      </c>
      <c r="T27" s="124" t="s">
        <v>129</v>
      </c>
      <c r="U27" s="124" t="s">
        <v>132</v>
      </c>
      <c r="V27" s="390">
        <v>-50430</v>
      </c>
      <c r="W27" s="68"/>
    </row>
    <row r="28" spans="1:35" x14ac:dyDescent="0.3">
      <c r="A28" s="73" t="s">
        <v>45</v>
      </c>
      <c r="B28" s="73" t="s">
        <v>126</v>
      </c>
      <c r="C28" s="73" t="s">
        <v>127</v>
      </c>
      <c r="D28" s="73" t="s">
        <v>128</v>
      </c>
      <c r="E28" s="74">
        <v>2017</v>
      </c>
      <c r="F28" s="74">
        <v>1</v>
      </c>
      <c r="G28" s="75">
        <v>42766</v>
      </c>
      <c r="H28" s="73" t="s">
        <v>129</v>
      </c>
      <c r="I28" s="73" t="s">
        <v>139</v>
      </c>
      <c r="J28" s="76">
        <v>-43009</v>
      </c>
      <c r="K28" s="77"/>
      <c r="L28" s="68"/>
      <c r="M28" s="124" t="s">
        <v>45</v>
      </c>
      <c r="N28" s="124" t="s">
        <v>131</v>
      </c>
      <c r="O28" s="124" t="s">
        <v>127</v>
      </c>
      <c r="P28" s="124" t="s">
        <v>128</v>
      </c>
      <c r="Q28" s="388">
        <v>2017</v>
      </c>
      <c r="R28" s="388">
        <v>1</v>
      </c>
      <c r="S28" s="389">
        <v>42766</v>
      </c>
      <c r="T28" s="124" t="s">
        <v>129</v>
      </c>
      <c r="U28" s="124" t="s">
        <v>132</v>
      </c>
      <c r="V28" s="390">
        <v>-50430</v>
      </c>
      <c r="W28" s="68"/>
    </row>
    <row r="29" spans="1:35" x14ac:dyDescent="0.3">
      <c r="A29" s="73" t="s">
        <v>45</v>
      </c>
      <c r="B29" s="73" t="s">
        <v>126</v>
      </c>
      <c r="C29" s="73" t="s">
        <v>127</v>
      </c>
      <c r="D29" s="73" t="s">
        <v>128</v>
      </c>
      <c r="E29" s="74">
        <v>2017</v>
      </c>
      <c r="F29" s="74">
        <v>2</v>
      </c>
      <c r="G29" s="75">
        <v>42794</v>
      </c>
      <c r="H29" s="73" t="s">
        <v>129</v>
      </c>
      <c r="I29" s="73" t="s">
        <v>139</v>
      </c>
      <c r="J29" s="76">
        <v>-43009</v>
      </c>
      <c r="K29" s="77"/>
      <c r="L29" s="68"/>
      <c r="M29" s="124" t="s">
        <v>45</v>
      </c>
      <c r="N29" s="124" t="s">
        <v>131</v>
      </c>
      <c r="O29" s="124" t="s">
        <v>127</v>
      </c>
      <c r="P29" s="124" t="s">
        <v>128</v>
      </c>
      <c r="Q29" s="388">
        <v>2017</v>
      </c>
      <c r="R29" s="388">
        <v>2</v>
      </c>
      <c r="S29" s="389">
        <v>42794</v>
      </c>
      <c r="T29" s="124" t="s">
        <v>129</v>
      </c>
      <c r="U29" s="124" t="s">
        <v>132</v>
      </c>
      <c r="V29" s="390">
        <v>-50430</v>
      </c>
      <c r="W29" s="68"/>
    </row>
    <row r="30" spans="1:35" x14ac:dyDescent="0.3">
      <c r="A30" s="73" t="s">
        <v>45</v>
      </c>
      <c r="B30" s="73" t="s">
        <v>126</v>
      </c>
      <c r="C30" s="73" t="s">
        <v>127</v>
      </c>
      <c r="D30" s="73" t="s">
        <v>128</v>
      </c>
      <c r="E30" s="74">
        <v>2017</v>
      </c>
      <c r="F30" s="74">
        <v>3</v>
      </c>
      <c r="G30" s="75">
        <v>42825</v>
      </c>
      <c r="H30" s="73" t="s">
        <v>129</v>
      </c>
      <c r="I30" s="73" t="s">
        <v>139</v>
      </c>
      <c r="J30" s="76">
        <v>-43009</v>
      </c>
      <c r="K30" s="77"/>
      <c r="L30" s="68"/>
      <c r="M30" s="124" t="s">
        <v>45</v>
      </c>
      <c r="N30" s="124" t="s">
        <v>131</v>
      </c>
      <c r="O30" s="124" t="s">
        <v>127</v>
      </c>
      <c r="P30" s="124" t="s">
        <v>128</v>
      </c>
      <c r="Q30" s="388">
        <v>2017</v>
      </c>
      <c r="R30" s="388">
        <v>3</v>
      </c>
      <c r="S30" s="389">
        <v>42825</v>
      </c>
      <c r="T30" s="124" t="s">
        <v>129</v>
      </c>
      <c r="U30" s="124" t="s">
        <v>132</v>
      </c>
      <c r="V30" s="390">
        <v>-50430</v>
      </c>
    </row>
    <row r="31" spans="1:35" x14ac:dyDescent="0.3">
      <c r="A31" s="73" t="s">
        <v>45</v>
      </c>
      <c r="B31" s="73" t="s">
        <v>126</v>
      </c>
      <c r="C31" s="73" t="s">
        <v>127</v>
      </c>
      <c r="D31" s="73" t="s">
        <v>128</v>
      </c>
      <c r="E31" s="74">
        <v>2017</v>
      </c>
      <c r="F31" s="74">
        <v>4</v>
      </c>
      <c r="G31" s="75">
        <v>42855</v>
      </c>
      <c r="H31" s="73" t="s">
        <v>129</v>
      </c>
      <c r="I31" s="73" t="s">
        <v>139</v>
      </c>
      <c r="J31" s="76">
        <v>-43009</v>
      </c>
      <c r="K31" s="77"/>
      <c r="L31" s="68"/>
      <c r="M31" s="124" t="s">
        <v>45</v>
      </c>
      <c r="N31" s="124" t="s">
        <v>131</v>
      </c>
      <c r="O31" s="124" t="s">
        <v>127</v>
      </c>
      <c r="P31" s="124" t="s">
        <v>128</v>
      </c>
      <c r="Q31" s="388">
        <v>2017</v>
      </c>
      <c r="R31" s="388">
        <v>4</v>
      </c>
      <c r="S31" s="389">
        <v>42855</v>
      </c>
      <c r="T31" s="124" t="s">
        <v>129</v>
      </c>
      <c r="U31" s="124" t="s">
        <v>132</v>
      </c>
      <c r="V31" s="390">
        <v>-50430</v>
      </c>
    </row>
    <row r="32" spans="1:35" x14ac:dyDescent="0.3">
      <c r="A32" s="73" t="s">
        <v>45</v>
      </c>
      <c r="B32" s="73" t="s">
        <v>126</v>
      </c>
      <c r="C32" s="73" t="s">
        <v>127</v>
      </c>
      <c r="D32" s="73" t="s">
        <v>128</v>
      </c>
      <c r="E32" s="74">
        <v>2017</v>
      </c>
      <c r="F32" s="74">
        <v>5</v>
      </c>
      <c r="G32" s="75">
        <v>42886</v>
      </c>
      <c r="H32" s="73" t="s">
        <v>129</v>
      </c>
      <c r="I32" s="73" t="s">
        <v>139</v>
      </c>
      <c r="J32" s="76">
        <v>-43009</v>
      </c>
      <c r="K32" s="77"/>
      <c r="L32" s="68"/>
      <c r="M32" s="124" t="s">
        <v>45</v>
      </c>
      <c r="N32" s="124" t="s">
        <v>131</v>
      </c>
      <c r="O32" s="124" t="s">
        <v>127</v>
      </c>
      <c r="P32" s="124" t="s">
        <v>128</v>
      </c>
      <c r="Q32" s="388">
        <v>2017</v>
      </c>
      <c r="R32" s="388">
        <v>5</v>
      </c>
      <c r="S32" s="389">
        <v>42886</v>
      </c>
      <c r="T32" s="124" t="s">
        <v>129</v>
      </c>
      <c r="U32" s="124" t="s">
        <v>132</v>
      </c>
      <c r="V32" s="390">
        <v>-50430</v>
      </c>
    </row>
    <row r="33" spans="1:22" x14ac:dyDescent="0.3">
      <c r="A33" s="73" t="s">
        <v>45</v>
      </c>
      <c r="B33" s="73" t="s">
        <v>126</v>
      </c>
      <c r="C33" s="73" t="s">
        <v>127</v>
      </c>
      <c r="D33" s="73" t="s">
        <v>128</v>
      </c>
      <c r="E33" s="74">
        <v>2017</v>
      </c>
      <c r="F33" s="74">
        <v>6</v>
      </c>
      <c r="G33" s="75">
        <v>42916</v>
      </c>
      <c r="H33" s="73" t="s">
        <v>140</v>
      </c>
      <c r="I33" s="73" t="s">
        <v>139</v>
      </c>
      <c r="J33" s="76">
        <v>-43009</v>
      </c>
      <c r="K33" s="77"/>
      <c r="L33" s="68"/>
      <c r="M33" s="124" t="s">
        <v>45</v>
      </c>
      <c r="N33" s="124" t="s">
        <v>131</v>
      </c>
      <c r="O33" s="124" t="s">
        <v>127</v>
      </c>
      <c r="P33" s="124" t="s">
        <v>128</v>
      </c>
      <c r="Q33" s="388">
        <v>2017</v>
      </c>
      <c r="R33" s="388">
        <v>6</v>
      </c>
      <c r="S33" s="389">
        <v>42916</v>
      </c>
      <c r="T33" s="124" t="s">
        <v>140</v>
      </c>
      <c r="U33" s="124" t="s">
        <v>132</v>
      </c>
      <c r="V33" s="390">
        <v>-50430</v>
      </c>
    </row>
    <row r="34" spans="1:22" x14ac:dyDescent="0.3">
      <c r="A34" s="73" t="s">
        <v>45</v>
      </c>
      <c r="B34" s="73" t="s">
        <v>126</v>
      </c>
      <c r="C34" s="73" t="s">
        <v>127</v>
      </c>
      <c r="D34" s="73" t="s">
        <v>128</v>
      </c>
      <c r="E34" s="74">
        <v>2017</v>
      </c>
      <c r="F34" s="74">
        <v>7</v>
      </c>
      <c r="G34" s="75">
        <v>42947</v>
      </c>
      <c r="H34" s="73" t="s">
        <v>140</v>
      </c>
      <c r="I34" s="73" t="s">
        <v>139</v>
      </c>
      <c r="J34" s="76">
        <v>-165564</v>
      </c>
      <c r="K34" s="77"/>
      <c r="L34" s="68"/>
      <c r="M34" s="124" t="s">
        <v>45</v>
      </c>
      <c r="N34" s="124" t="s">
        <v>131</v>
      </c>
      <c r="O34" s="124" t="s">
        <v>127</v>
      </c>
      <c r="P34" s="124" t="s">
        <v>128</v>
      </c>
      <c r="Q34" s="388">
        <v>2017</v>
      </c>
      <c r="R34" s="388">
        <v>7</v>
      </c>
      <c r="S34" s="389">
        <v>42947</v>
      </c>
      <c r="T34" s="124" t="s">
        <v>140</v>
      </c>
      <c r="U34" s="124" t="s">
        <v>132</v>
      </c>
      <c r="V34" s="390">
        <v>-50430</v>
      </c>
    </row>
    <row r="35" spans="1:22" x14ac:dyDescent="0.3">
      <c r="A35" s="73" t="s">
        <v>45</v>
      </c>
      <c r="B35" s="73" t="s">
        <v>126</v>
      </c>
      <c r="C35" s="73" t="s">
        <v>127</v>
      </c>
      <c r="D35" s="73" t="s">
        <v>128</v>
      </c>
      <c r="E35" s="74">
        <v>2017</v>
      </c>
      <c r="F35" s="74">
        <v>8</v>
      </c>
      <c r="G35" s="75">
        <v>42978</v>
      </c>
      <c r="H35" s="73" t="s">
        <v>140</v>
      </c>
      <c r="I35" s="73" t="s">
        <v>139</v>
      </c>
      <c r="J35" s="76">
        <v>-83861</v>
      </c>
      <c r="K35" s="77"/>
      <c r="L35" s="68"/>
      <c r="M35" s="124" t="s">
        <v>45</v>
      </c>
      <c r="N35" s="124" t="s">
        <v>131</v>
      </c>
      <c r="O35" s="124" t="s">
        <v>127</v>
      </c>
      <c r="P35" s="124" t="s">
        <v>128</v>
      </c>
      <c r="Q35" s="388">
        <v>2017</v>
      </c>
      <c r="R35" s="388">
        <v>8</v>
      </c>
      <c r="S35" s="389">
        <v>42978</v>
      </c>
      <c r="T35" s="124" t="s">
        <v>140</v>
      </c>
      <c r="U35" s="124" t="s">
        <v>132</v>
      </c>
      <c r="V35" s="390">
        <v>-50430</v>
      </c>
    </row>
    <row r="36" spans="1:22" x14ac:dyDescent="0.3">
      <c r="A36" s="73" t="s">
        <v>45</v>
      </c>
      <c r="B36" s="73" t="s">
        <v>126</v>
      </c>
      <c r="C36" s="73" t="s">
        <v>127</v>
      </c>
      <c r="D36" s="73" t="s">
        <v>128</v>
      </c>
      <c r="E36" s="74">
        <v>2017</v>
      </c>
      <c r="F36" s="74">
        <v>9</v>
      </c>
      <c r="G36" s="75">
        <v>43008</v>
      </c>
      <c r="H36" s="73" t="s">
        <v>140</v>
      </c>
      <c r="I36" s="73" t="s">
        <v>139</v>
      </c>
      <c r="J36" s="76">
        <v>-83861</v>
      </c>
      <c r="K36" s="77"/>
      <c r="L36" s="68"/>
      <c r="M36" s="124" t="s">
        <v>45</v>
      </c>
      <c r="N36" s="124" t="s">
        <v>131</v>
      </c>
      <c r="O36" s="124" t="s">
        <v>127</v>
      </c>
      <c r="P36" s="124" t="s">
        <v>128</v>
      </c>
      <c r="Q36" s="388">
        <v>2017</v>
      </c>
      <c r="R36" s="388">
        <v>9</v>
      </c>
      <c r="S36" s="389">
        <v>43008</v>
      </c>
      <c r="T36" s="124" t="s">
        <v>140</v>
      </c>
      <c r="U36" s="124" t="s">
        <v>132</v>
      </c>
      <c r="V36" s="390">
        <v>-50430</v>
      </c>
    </row>
    <row r="37" spans="1:22" x14ac:dyDescent="0.3">
      <c r="A37" s="73" t="s">
        <v>45</v>
      </c>
      <c r="B37" s="73" t="s">
        <v>126</v>
      </c>
      <c r="C37" s="73" t="s">
        <v>127</v>
      </c>
      <c r="D37" s="73" t="s">
        <v>128</v>
      </c>
      <c r="E37" s="74">
        <v>2017</v>
      </c>
      <c r="F37" s="74">
        <v>10</v>
      </c>
      <c r="G37" s="75">
        <v>43039</v>
      </c>
      <c r="H37" s="73" t="s">
        <v>140</v>
      </c>
      <c r="I37" s="73" t="s">
        <v>138</v>
      </c>
      <c r="J37" s="76">
        <v>-80896</v>
      </c>
      <c r="K37" s="77"/>
      <c r="L37" s="68"/>
      <c r="M37" s="124" t="s">
        <v>45</v>
      </c>
      <c r="N37" s="124" t="s">
        <v>131</v>
      </c>
      <c r="O37" s="124" t="s">
        <v>127</v>
      </c>
      <c r="P37" s="124" t="s">
        <v>128</v>
      </c>
      <c r="Q37" s="388">
        <v>2017</v>
      </c>
      <c r="R37" s="388">
        <v>10</v>
      </c>
      <c r="S37" s="389">
        <v>43039</v>
      </c>
      <c r="T37" s="124" t="s">
        <v>140</v>
      </c>
      <c r="U37" s="124" t="s">
        <v>132</v>
      </c>
      <c r="V37" s="390">
        <v>-50430</v>
      </c>
    </row>
    <row r="38" spans="1:22" x14ac:dyDescent="0.3">
      <c r="A38" s="73" t="s">
        <v>45</v>
      </c>
      <c r="B38" s="73" t="s">
        <v>126</v>
      </c>
      <c r="C38" s="73" t="s">
        <v>127</v>
      </c>
      <c r="D38" s="73" t="s">
        <v>128</v>
      </c>
      <c r="E38" s="74">
        <v>2017</v>
      </c>
      <c r="F38" s="74">
        <v>10</v>
      </c>
      <c r="G38" s="75">
        <v>43039</v>
      </c>
      <c r="H38" s="73" t="s">
        <v>140</v>
      </c>
      <c r="I38" s="73" t="s">
        <v>139</v>
      </c>
      <c r="J38" s="76">
        <v>-92531</v>
      </c>
      <c r="K38" s="77"/>
      <c r="L38" s="68"/>
      <c r="M38" s="124" t="s">
        <v>45</v>
      </c>
      <c r="N38" s="124" t="s">
        <v>131</v>
      </c>
      <c r="O38" s="124" t="s">
        <v>127</v>
      </c>
      <c r="P38" s="124" t="s">
        <v>128</v>
      </c>
      <c r="Q38" s="388">
        <v>2017</v>
      </c>
      <c r="R38" s="388">
        <v>11</v>
      </c>
      <c r="S38" s="389">
        <v>43069</v>
      </c>
      <c r="T38" s="124" t="s">
        <v>140</v>
      </c>
      <c r="U38" s="124" t="s">
        <v>132</v>
      </c>
      <c r="V38" s="390">
        <v>-50430</v>
      </c>
    </row>
    <row r="39" spans="1:22" x14ac:dyDescent="0.3">
      <c r="A39" s="73" t="s">
        <v>45</v>
      </c>
      <c r="B39" s="73" t="s">
        <v>126</v>
      </c>
      <c r="C39" s="73" t="s">
        <v>127</v>
      </c>
      <c r="D39" s="73" t="s">
        <v>128</v>
      </c>
      <c r="E39" s="74">
        <v>2017</v>
      </c>
      <c r="F39" s="74">
        <v>11</v>
      </c>
      <c r="G39" s="75">
        <v>43069</v>
      </c>
      <c r="H39" s="73" t="s">
        <v>140</v>
      </c>
      <c r="I39" s="73" t="s">
        <v>139</v>
      </c>
      <c r="J39" s="76">
        <v>-92531</v>
      </c>
      <c r="K39" s="77"/>
      <c r="L39" s="68"/>
      <c r="M39" s="124" t="s">
        <v>45</v>
      </c>
      <c r="N39" s="124" t="s">
        <v>131</v>
      </c>
      <c r="O39" s="124" t="s">
        <v>127</v>
      </c>
      <c r="P39" s="124" t="s">
        <v>128</v>
      </c>
      <c r="Q39" s="388">
        <v>2017</v>
      </c>
      <c r="R39" s="388">
        <v>12</v>
      </c>
      <c r="S39" s="389">
        <v>43100</v>
      </c>
      <c r="T39" s="124" t="s">
        <v>140</v>
      </c>
      <c r="U39" s="124" t="s">
        <v>132</v>
      </c>
      <c r="V39" s="390">
        <v>-50430</v>
      </c>
    </row>
    <row r="40" spans="1:22" x14ac:dyDescent="0.3">
      <c r="A40" s="73" t="s">
        <v>45</v>
      </c>
      <c r="B40" s="73" t="s">
        <v>126</v>
      </c>
      <c r="C40" s="73" t="s">
        <v>127</v>
      </c>
      <c r="D40" s="73" t="s">
        <v>128</v>
      </c>
      <c r="E40" s="74">
        <v>2017</v>
      </c>
      <c r="F40" s="74">
        <v>12</v>
      </c>
      <c r="G40" s="75">
        <v>43100</v>
      </c>
      <c r="H40" s="73" t="s">
        <v>140</v>
      </c>
      <c r="I40" s="73" t="s">
        <v>139</v>
      </c>
      <c r="J40" s="76">
        <v>-92531</v>
      </c>
      <c r="K40" s="77"/>
      <c r="L40" s="68"/>
      <c r="M40" s="124" t="s">
        <v>45</v>
      </c>
      <c r="N40" s="124" t="s">
        <v>131</v>
      </c>
      <c r="O40" s="124" t="s">
        <v>127</v>
      </c>
      <c r="P40" s="124" t="s">
        <v>128</v>
      </c>
      <c r="Q40" s="388">
        <v>2018</v>
      </c>
      <c r="R40" s="388">
        <v>1</v>
      </c>
      <c r="S40" s="389">
        <v>43131</v>
      </c>
      <c r="T40" s="124" t="s">
        <v>140</v>
      </c>
      <c r="U40" s="124" t="s">
        <v>132</v>
      </c>
      <c r="V40" s="390">
        <v>-50430</v>
      </c>
    </row>
    <row r="41" spans="1:22" x14ac:dyDescent="0.3">
      <c r="A41" s="149" t="s">
        <v>45</v>
      </c>
      <c r="B41" s="149" t="s">
        <v>126</v>
      </c>
      <c r="C41" s="149" t="s">
        <v>127</v>
      </c>
      <c r="D41" s="149" t="s">
        <v>128</v>
      </c>
      <c r="E41" s="150">
        <v>2017</v>
      </c>
      <c r="F41" s="150">
        <v>12</v>
      </c>
      <c r="G41" s="151">
        <v>43100</v>
      </c>
      <c r="H41" s="149" t="s">
        <v>141</v>
      </c>
      <c r="I41" s="149" t="s">
        <v>142</v>
      </c>
      <c r="J41" s="152">
        <v>-340689</v>
      </c>
      <c r="K41" s="77"/>
      <c r="L41" s="68"/>
      <c r="M41" s="124" t="s">
        <v>45</v>
      </c>
      <c r="N41" s="124" t="s">
        <v>131</v>
      </c>
      <c r="O41" s="124" t="s">
        <v>127</v>
      </c>
      <c r="P41" s="124" t="s">
        <v>128</v>
      </c>
      <c r="Q41" s="388">
        <v>2018</v>
      </c>
      <c r="R41" s="388">
        <v>2</v>
      </c>
      <c r="S41" s="389">
        <v>43132</v>
      </c>
      <c r="T41" s="124" t="s">
        <v>140</v>
      </c>
      <c r="U41" s="124" t="s">
        <v>132</v>
      </c>
      <c r="V41" s="390">
        <v>50430</v>
      </c>
    </row>
    <row r="42" spans="1:22" x14ac:dyDescent="0.3">
      <c r="A42" s="73" t="s">
        <v>45</v>
      </c>
      <c r="B42" s="73" t="s">
        <v>126</v>
      </c>
      <c r="C42" s="73" t="s">
        <v>127</v>
      </c>
      <c r="D42" s="73" t="s">
        <v>128</v>
      </c>
      <c r="E42" s="74">
        <v>2018</v>
      </c>
      <c r="F42" s="74">
        <v>1</v>
      </c>
      <c r="G42" s="75">
        <v>43131</v>
      </c>
      <c r="H42" s="73" t="s">
        <v>140</v>
      </c>
      <c r="I42" s="73" t="s">
        <v>139</v>
      </c>
      <c r="J42" s="76">
        <v>-92531</v>
      </c>
      <c r="K42" s="77"/>
      <c r="L42" s="68"/>
      <c r="M42" s="124" t="s">
        <v>45</v>
      </c>
      <c r="N42" s="124" t="s">
        <v>131</v>
      </c>
      <c r="O42" s="124" t="s">
        <v>127</v>
      </c>
      <c r="P42" s="124" t="s">
        <v>128</v>
      </c>
      <c r="Q42" s="388">
        <v>2018</v>
      </c>
      <c r="R42" s="388">
        <v>2</v>
      </c>
      <c r="S42" s="389">
        <v>43159</v>
      </c>
      <c r="T42" s="124" t="s">
        <v>129</v>
      </c>
      <c r="U42" s="124" t="s">
        <v>143</v>
      </c>
      <c r="V42" s="390">
        <v>100860</v>
      </c>
    </row>
    <row r="43" spans="1:22" x14ac:dyDescent="0.3">
      <c r="A43" s="73" t="s">
        <v>45</v>
      </c>
      <c r="B43" s="73" t="s">
        <v>126</v>
      </c>
      <c r="C43" s="73" t="s">
        <v>127</v>
      </c>
      <c r="D43" s="73" t="s">
        <v>128</v>
      </c>
      <c r="E43" s="74">
        <v>2018</v>
      </c>
      <c r="F43" s="74">
        <v>2</v>
      </c>
      <c r="G43" s="75">
        <v>43132</v>
      </c>
      <c r="H43" s="73" t="s">
        <v>140</v>
      </c>
      <c r="I43" s="73" t="s">
        <v>139</v>
      </c>
      <c r="J43" s="76">
        <v>92531</v>
      </c>
      <c r="K43" s="77"/>
      <c r="L43" s="68"/>
      <c r="M43" s="124" t="s">
        <v>45</v>
      </c>
      <c r="N43" s="124" t="s">
        <v>131</v>
      </c>
      <c r="O43" s="124" t="s">
        <v>127</v>
      </c>
      <c r="P43" s="124" t="s">
        <v>128</v>
      </c>
      <c r="Q43" s="388">
        <v>2018</v>
      </c>
      <c r="R43" s="388">
        <v>3</v>
      </c>
      <c r="S43" s="389">
        <v>43160</v>
      </c>
      <c r="T43" s="124" t="s">
        <v>129</v>
      </c>
      <c r="U43" s="124" t="s">
        <v>143</v>
      </c>
      <c r="V43" s="390">
        <v>-100860</v>
      </c>
    </row>
    <row r="44" spans="1:22" x14ac:dyDescent="0.3">
      <c r="A44" s="73" t="s">
        <v>45</v>
      </c>
      <c r="B44" s="73" t="s">
        <v>126</v>
      </c>
      <c r="C44" s="73" t="s">
        <v>127</v>
      </c>
      <c r="D44" s="73" t="s">
        <v>128</v>
      </c>
      <c r="E44" s="74">
        <v>2018</v>
      </c>
      <c r="F44" s="74">
        <v>2</v>
      </c>
      <c r="G44" s="75">
        <v>43159</v>
      </c>
      <c r="H44" s="73" t="s">
        <v>129</v>
      </c>
      <c r="I44" s="73" t="s">
        <v>139</v>
      </c>
      <c r="J44" s="76">
        <v>-237342</v>
      </c>
      <c r="K44" s="77"/>
      <c r="L44" s="68"/>
      <c r="M44" s="124" t="s">
        <v>45</v>
      </c>
      <c r="N44" s="124" t="s">
        <v>131</v>
      </c>
      <c r="O44" s="124" t="s">
        <v>127</v>
      </c>
      <c r="P44" s="124" t="s">
        <v>128</v>
      </c>
      <c r="Q44" s="388">
        <v>2018</v>
      </c>
      <c r="R44" s="388">
        <v>3</v>
      </c>
      <c r="S44" s="389">
        <v>43190</v>
      </c>
      <c r="T44" s="124" t="s">
        <v>144</v>
      </c>
      <c r="U44" s="124" t="s">
        <v>143</v>
      </c>
      <c r="V44" s="390">
        <v>50430</v>
      </c>
    </row>
    <row r="45" spans="1:22" x14ac:dyDescent="0.3">
      <c r="A45" s="73" t="s">
        <v>45</v>
      </c>
      <c r="B45" s="73" t="s">
        <v>126</v>
      </c>
      <c r="C45" s="73" t="s">
        <v>127</v>
      </c>
      <c r="D45" s="73" t="s">
        <v>128</v>
      </c>
      <c r="E45" s="74">
        <v>2018</v>
      </c>
      <c r="F45" s="74">
        <v>3</v>
      </c>
      <c r="G45" s="75">
        <v>43160</v>
      </c>
      <c r="H45" s="73" t="s">
        <v>129</v>
      </c>
      <c r="I45" s="73" t="s">
        <v>139</v>
      </c>
      <c r="J45" s="76">
        <v>237342</v>
      </c>
      <c r="K45" s="77"/>
      <c r="L45" s="68"/>
      <c r="M45" s="124" t="s">
        <v>45</v>
      </c>
      <c r="N45" s="124" t="s">
        <v>131</v>
      </c>
      <c r="O45" s="124" t="s">
        <v>127</v>
      </c>
      <c r="P45" s="124" t="s">
        <v>128</v>
      </c>
      <c r="Q45" s="388">
        <v>2018</v>
      </c>
      <c r="R45" s="388">
        <v>3</v>
      </c>
      <c r="S45" s="389">
        <v>43190</v>
      </c>
      <c r="T45" s="124" t="s">
        <v>145</v>
      </c>
      <c r="U45" s="124" t="s">
        <v>143</v>
      </c>
      <c r="V45" s="390">
        <v>100860</v>
      </c>
    </row>
    <row r="46" spans="1:22" x14ac:dyDescent="0.3">
      <c r="A46" s="73" t="s">
        <v>45</v>
      </c>
      <c r="B46" s="73" t="s">
        <v>126</v>
      </c>
      <c r="C46" s="73" t="s">
        <v>127</v>
      </c>
      <c r="D46" s="73" t="s">
        <v>128</v>
      </c>
      <c r="E46" s="74">
        <v>2018</v>
      </c>
      <c r="F46" s="74">
        <v>3</v>
      </c>
      <c r="G46" s="75">
        <v>43190</v>
      </c>
      <c r="H46" s="73" t="s">
        <v>144</v>
      </c>
      <c r="I46" s="73" t="s">
        <v>139</v>
      </c>
      <c r="J46" s="76">
        <v>-118671</v>
      </c>
      <c r="K46" s="77"/>
      <c r="L46" s="68"/>
      <c r="M46" s="124" t="s">
        <v>45</v>
      </c>
      <c r="N46" s="124" t="s">
        <v>131</v>
      </c>
      <c r="O46" s="124" t="s">
        <v>127</v>
      </c>
      <c r="P46" s="124" t="s">
        <v>128</v>
      </c>
      <c r="Q46" s="388">
        <v>2018</v>
      </c>
      <c r="R46" s="388">
        <v>4</v>
      </c>
      <c r="S46" s="389">
        <v>43220</v>
      </c>
      <c r="T46" s="124" t="s">
        <v>144</v>
      </c>
      <c r="U46" s="124" t="s">
        <v>143</v>
      </c>
      <c r="V46" s="390">
        <v>50430</v>
      </c>
    </row>
    <row r="47" spans="1:22" x14ac:dyDescent="0.3">
      <c r="A47" s="73" t="s">
        <v>45</v>
      </c>
      <c r="B47" s="73" t="s">
        <v>126</v>
      </c>
      <c r="C47" s="73" t="s">
        <v>127</v>
      </c>
      <c r="D47" s="73" t="s">
        <v>128</v>
      </c>
      <c r="E47" s="74">
        <v>2018</v>
      </c>
      <c r="F47" s="74">
        <v>3</v>
      </c>
      <c r="G47" s="75">
        <v>43190</v>
      </c>
      <c r="H47" s="73" t="s">
        <v>145</v>
      </c>
      <c r="I47" s="73" t="s">
        <v>139</v>
      </c>
      <c r="J47" s="76">
        <v>-237342</v>
      </c>
      <c r="K47" s="77"/>
      <c r="L47" s="68"/>
      <c r="M47" s="124" t="s">
        <v>45</v>
      </c>
      <c r="N47" s="124" t="s">
        <v>131</v>
      </c>
      <c r="O47" s="124" t="s">
        <v>127</v>
      </c>
      <c r="P47" s="124" t="s">
        <v>128</v>
      </c>
      <c r="Q47" s="388">
        <v>2018</v>
      </c>
      <c r="R47" s="388">
        <v>5</v>
      </c>
      <c r="S47" s="389">
        <v>43251</v>
      </c>
      <c r="T47" s="124" t="s">
        <v>144</v>
      </c>
      <c r="U47" s="124" t="s">
        <v>143</v>
      </c>
      <c r="V47" s="390">
        <v>50430</v>
      </c>
    </row>
    <row r="48" spans="1:22" x14ac:dyDescent="0.3">
      <c r="A48" s="81" t="s">
        <v>45</v>
      </c>
      <c r="B48" s="81" t="s">
        <v>126</v>
      </c>
      <c r="C48" s="81" t="s">
        <v>127</v>
      </c>
      <c r="D48" s="81" t="s">
        <v>128</v>
      </c>
      <c r="E48" s="82">
        <v>2018</v>
      </c>
      <c r="F48" s="82">
        <v>4</v>
      </c>
      <c r="G48" s="83">
        <v>43220</v>
      </c>
      <c r="H48" s="81" t="s">
        <v>144</v>
      </c>
      <c r="I48" s="81" t="s">
        <v>139</v>
      </c>
      <c r="J48" s="84">
        <v>-118671</v>
      </c>
      <c r="K48" s="77"/>
      <c r="L48" s="68"/>
      <c r="M48" s="124" t="s">
        <v>45</v>
      </c>
      <c r="N48" s="124" t="s">
        <v>131</v>
      </c>
      <c r="O48" s="124" t="s">
        <v>127</v>
      </c>
      <c r="P48" s="124" t="s">
        <v>128</v>
      </c>
      <c r="Q48" s="388">
        <v>2018</v>
      </c>
      <c r="R48" s="388">
        <v>6</v>
      </c>
      <c r="S48" s="389">
        <v>43281</v>
      </c>
      <c r="T48" s="124" t="s">
        <v>144</v>
      </c>
      <c r="U48" s="124" t="s">
        <v>143</v>
      </c>
      <c r="V48" s="390">
        <v>50430</v>
      </c>
    </row>
    <row r="49" spans="1:24" x14ac:dyDescent="0.3">
      <c r="A49" s="81" t="s">
        <v>45</v>
      </c>
      <c r="B49" s="81" t="s">
        <v>126</v>
      </c>
      <c r="C49" s="81" t="s">
        <v>127</v>
      </c>
      <c r="D49" s="81" t="s">
        <v>128</v>
      </c>
      <c r="E49" s="82">
        <v>2018</v>
      </c>
      <c r="F49" s="82">
        <v>5</v>
      </c>
      <c r="G49" s="83">
        <v>43251</v>
      </c>
      <c r="H49" s="81" t="s">
        <v>144</v>
      </c>
      <c r="I49" s="81" t="s">
        <v>139</v>
      </c>
      <c r="J49" s="84">
        <v>-118671</v>
      </c>
      <c r="K49" s="77"/>
      <c r="L49" s="68"/>
      <c r="M49" s="124" t="s">
        <v>45</v>
      </c>
      <c r="N49" s="124" t="s">
        <v>131</v>
      </c>
      <c r="O49" s="124" t="s">
        <v>127</v>
      </c>
      <c r="P49" s="124" t="s">
        <v>128</v>
      </c>
      <c r="Q49" s="388">
        <v>2018</v>
      </c>
      <c r="R49" s="388">
        <v>7</v>
      </c>
      <c r="S49" s="389">
        <v>43312</v>
      </c>
      <c r="T49" s="124" t="s">
        <v>144</v>
      </c>
      <c r="U49" s="124" t="s">
        <v>143</v>
      </c>
      <c r="V49" s="390">
        <v>50430</v>
      </c>
    </row>
    <row r="50" spans="1:24" x14ac:dyDescent="0.3">
      <c r="A50" s="73" t="s">
        <v>45</v>
      </c>
      <c r="B50" s="73" t="s">
        <v>126</v>
      </c>
      <c r="C50" s="73" t="s">
        <v>127</v>
      </c>
      <c r="D50" s="73" t="s">
        <v>128</v>
      </c>
      <c r="E50" s="74">
        <v>2018</v>
      </c>
      <c r="F50" s="74">
        <v>6</v>
      </c>
      <c r="G50" s="75">
        <v>43281</v>
      </c>
      <c r="H50" s="73" t="s">
        <v>144</v>
      </c>
      <c r="I50" s="73" t="s">
        <v>139</v>
      </c>
      <c r="J50" s="76">
        <v>-118671</v>
      </c>
      <c r="K50" s="77"/>
      <c r="L50" s="68"/>
      <c r="M50" s="124" t="s">
        <v>45</v>
      </c>
      <c r="N50" s="124" t="s">
        <v>131</v>
      </c>
      <c r="O50" s="124" t="s">
        <v>127</v>
      </c>
      <c r="P50" s="124" t="s">
        <v>128</v>
      </c>
      <c r="Q50" s="388">
        <v>2018</v>
      </c>
      <c r="R50" s="388">
        <v>8</v>
      </c>
      <c r="S50" s="389">
        <v>43343</v>
      </c>
      <c r="T50" s="124" t="s">
        <v>144</v>
      </c>
      <c r="U50" s="124" t="s">
        <v>143</v>
      </c>
      <c r="V50" s="390">
        <v>50430</v>
      </c>
    </row>
    <row r="51" spans="1:24" x14ac:dyDescent="0.3">
      <c r="A51" s="73" t="s">
        <v>45</v>
      </c>
      <c r="B51" s="73" t="s">
        <v>126</v>
      </c>
      <c r="C51" s="73" t="s">
        <v>127</v>
      </c>
      <c r="D51" s="73" t="s">
        <v>128</v>
      </c>
      <c r="E51" s="74">
        <v>2018</v>
      </c>
      <c r="F51" s="74">
        <v>7</v>
      </c>
      <c r="G51" s="75">
        <v>43312</v>
      </c>
      <c r="H51" s="73" t="s">
        <v>144</v>
      </c>
      <c r="I51" s="73" t="s">
        <v>139</v>
      </c>
      <c r="J51" s="76">
        <v>-118671</v>
      </c>
      <c r="K51" s="77"/>
      <c r="L51" s="68"/>
      <c r="M51" s="124" t="s">
        <v>45</v>
      </c>
      <c r="N51" s="124" t="s">
        <v>131</v>
      </c>
      <c r="O51" s="124" t="s">
        <v>127</v>
      </c>
      <c r="P51" s="124" t="s">
        <v>128</v>
      </c>
      <c r="Q51" s="388">
        <v>2018</v>
      </c>
      <c r="R51" s="388">
        <v>9</v>
      </c>
      <c r="S51" s="389">
        <v>43373</v>
      </c>
      <c r="T51" s="124" t="s">
        <v>144</v>
      </c>
      <c r="U51" s="124" t="s">
        <v>143</v>
      </c>
      <c r="V51" s="390">
        <v>50430</v>
      </c>
    </row>
    <row r="52" spans="1:24" x14ac:dyDescent="0.3">
      <c r="A52" s="73" t="s">
        <v>45</v>
      </c>
      <c r="B52" s="73" t="s">
        <v>126</v>
      </c>
      <c r="C52" s="73" t="s">
        <v>127</v>
      </c>
      <c r="D52" s="73" t="s">
        <v>128</v>
      </c>
      <c r="E52" s="74">
        <v>2018</v>
      </c>
      <c r="F52" s="74">
        <v>8</v>
      </c>
      <c r="G52" s="75">
        <v>43343</v>
      </c>
      <c r="H52" s="73" t="s">
        <v>144</v>
      </c>
      <c r="I52" s="73" t="s">
        <v>139</v>
      </c>
      <c r="J52" s="76">
        <v>-118671</v>
      </c>
      <c r="K52" s="77"/>
      <c r="L52" s="68"/>
      <c r="M52" s="124" t="s">
        <v>45</v>
      </c>
      <c r="N52" s="124" t="s">
        <v>131</v>
      </c>
      <c r="O52" s="124" t="s">
        <v>134</v>
      </c>
      <c r="P52" s="124" t="s">
        <v>128</v>
      </c>
      <c r="Q52" s="388">
        <v>2018</v>
      </c>
      <c r="R52" s="388">
        <v>9</v>
      </c>
      <c r="S52" s="389">
        <v>43373</v>
      </c>
      <c r="T52" s="124" t="s">
        <v>370</v>
      </c>
      <c r="U52" s="124" t="s">
        <v>371</v>
      </c>
      <c r="V52" s="390">
        <v>-907740</v>
      </c>
    </row>
    <row r="53" spans="1:24" x14ac:dyDescent="0.3">
      <c r="A53" s="73" t="s">
        <v>45</v>
      </c>
      <c r="B53" s="73" t="s">
        <v>126</v>
      </c>
      <c r="C53" s="73" t="s">
        <v>127</v>
      </c>
      <c r="D53" s="73" t="s">
        <v>128</v>
      </c>
      <c r="E53" s="74">
        <v>2018</v>
      </c>
      <c r="F53" s="74">
        <v>9</v>
      </c>
      <c r="G53" s="75">
        <v>43373</v>
      </c>
      <c r="H53" s="73" t="s">
        <v>144</v>
      </c>
      <c r="I53" s="73" t="s">
        <v>139</v>
      </c>
      <c r="J53" s="76">
        <v>-118671</v>
      </c>
      <c r="K53" s="77"/>
      <c r="L53" s="68"/>
      <c r="M53" s="124" t="s">
        <v>45</v>
      </c>
      <c r="N53" s="124" t="s">
        <v>131</v>
      </c>
      <c r="O53" s="124" t="s">
        <v>127</v>
      </c>
      <c r="P53" s="124" t="s">
        <v>128</v>
      </c>
      <c r="Q53" s="388">
        <v>2018</v>
      </c>
      <c r="R53" s="388">
        <v>10</v>
      </c>
      <c r="S53" s="389">
        <v>43404</v>
      </c>
      <c r="T53" s="124" t="s">
        <v>144</v>
      </c>
      <c r="U53" s="124" t="s">
        <v>143</v>
      </c>
      <c r="V53" s="390">
        <v>-50430</v>
      </c>
    </row>
    <row r="54" spans="1:24" x14ac:dyDescent="0.3">
      <c r="A54" s="73" t="s">
        <v>45</v>
      </c>
      <c r="B54" s="73" t="s">
        <v>126</v>
      </c>
      <c r="C54" s="73" t="s">
        <v>127</v>
      </c>
      <c r="D54" s="73" t="s">
        <v>128</v>
      </c>
      <c r="E54" s="74">
        <v>2018</v>
      </c>
      <c r="F54" s="74">
        <v>10</v>
      </c>
      <c r="G54" s="75">
        <v>43404</v>
      </c>
      <c r="H54" s="73" t="s">
        <v>144</v>
      </c>
      <c r="I54" s="73" t="s">
        <v>139</v>
      </c>
      <c r="J54" s="76">
        <v>-118671</v>
      </c>
      <c r="K54" s="77"/>
      <c r="L54" s="68"/>
      <c r="M54" s="124" t="s">
        <v>45</v>
      </c>
      <c r="N54" s="124" t="s">
        <v>131</v>
      </c>
      <c r="O54" s="124" t="s">
        <v>127</v>
      </c>
      <c r="P54" s="124" t="s">
        <v>128</v>
      </c>
      <c r="Q54" s="388">
        <v>2018</v>
      </c>
      <c r="R54" s="388">
        <v>11</v>
      </c>
      <c r="S54" s="389">
        <v>43434</v>
      </c>
      <c r="T54" s="124" t="s">
        <v>144</v>
      </c>
      <c r="U54" s="124" t="s">
        <v>143</v>
      </c>
      <c r="V54" s="390">
        <v>-50430</v>
      </c>
    </row>
    <row r="55" spans="1:24" x14ac:dyDescent="0.3">
      <c r="A55" s="73" t="s">
        <v>45</v>
      </c>
      <c r="B55" s="73" t="s">
        <v>126</v>
      </c>
      <c r="C55" s="73" t="s">
        <v>127</v>
      </c>
      <c r="D55" s="73" t="s">
        <v>128</v>
      </c>
      <c r="E55" s="74">
        <v>2018</v>
      </c>
      <c r="F55" s="74">
        <v>11</v>
      </c>
      <c r="G55" s="75">
        <v>43434</v>
      </c>
      <c r="H55" s="73" t="s">
        <v>144</v>
      </c>
      <c r="I55" s="73" t="s">
        <v>139</v>
      </c>
      <c r="J55" s="76">
        <v>-118671</v>
      </c>
      <c r="K55" s="77"/>
      <c r="L55" s="68"/>
      <c r="M55" s="124" t="s">
        <v>45</v>
      </c>
      <c r="N55" s="124" t="s">
        <v>131</v>
      </c>
      <c r="O55" s="124" t="s">
        <v>127</v>
      </c>
      <c r="P55" s="124" t="s">
        <v>128</v>
      </c>
      <c r="Q55" s="388">
        <v>2018</v>
      </c>
      <c r="R55" s="388">
        <v>12</v>
      </c>
      <c r="S55" s="389">
        <v>43465</v>
      </c>
      <c r="T55" s="124" t="s">
        <v>144</v>
      </c>
      <c r="U55" s="124" t="s">
        <v>143</v>
      </c>
      <c r="V55" s="390">
        <v>-50430</v>
      </c>
    </row>
    <row r="56" spans="1:24" x14ac:dyDescent="0.3">
      <c r="A56" s="73" t="s">
        <v>45</v>
      </c>
      <c r="B56" s="73" t="s">
        <v>126</v>
      </c>
      <c r="C56" s="73" t="s">
        <v>127</v>
      </c>
      <c r="D56" s="73" t="s">
        <v>128</v>
      </c>
      <c r="E56" s="74">
        <v>2018</v>
      </c>
      <c r="F56" s="74">
        <v>12</v>
      </c>
      <c r="G56" s="75">
        <v>43465</v>
      </c>
      <c r="H56" s="73" t="s">
        <v>146</v>
      </c>
      <c r="I56" s="73" t="s">
        <v>139</v>
      </c>
      <c r="J56" s="76">
        <v>1106410</v>
      </c>
      <c r="K56" s="77"/>
      <c r="L56" s="68"/>
      <c r="M56" s="124" t="s">
        <v>45</v>
      </c>
      <c r="N56" s="124" t="s">
        <v>131</v>
      </c>
      <c r="O56" s="124" t="s">
        <v>127</v>
      </c>
      <c r="P56" s="124" t="s">
        <v>128</v>
      </c>
      <c r="Q56" s="388">
        <v>2019</v>
      </c>
      <c r="R56" s="388">
        <v>1</v>
      </c>
      <c r="S56" s="389">
        <v>43496</v>
      </c>
      <c r="T56" s="124" t="s">
        <v>144</v>
      </c>
      <c r="U56" s="124" t="s">
        <v>143</v>
      </c>
      <c r="V56" s="390">
        <v>-50430</v>
      </c>
      <c r="W56" s="169"/>
    </row>
    <row r="57" spans="1:24" x14ac:dyDescent="0.3">
      <c r="A57" s="73" t="s">
        <v>45</v>
      </c>
      <c r="B57" s="73" t="s">
        <v>126</v>
      </c>
      <c r="C57" s="73" t="s">
        <v>127</v>
      </c>
      <c r="D57" s="73" t="s">
        <v>128</v>
      </c>
      <c r="E57" s="74">
        <v>2018</v>
      </c>
      <c r="F57" s="74">
        <v>12</v>
      </c>
      <c r="G57" s="75">
        <v>43465</v>
      </c>
      <c r="H57" s="73" t="s">
        <v>144</v>
      </c>
      <c r="I57" s="73" t="s">
        <v>139</v>
      </c>
      <c r="J57" s="76">
        <v>-118671</v>
      </c>
      <c r="K57" s="77"/>
      <c r="L57" s="68"/>
      <c r="M57" s="124" t="s">
        <v>45</v>
      </c>
      <c r="N57" s="124" t="s">
        <v>131</v>
      </c>
      <c r="O57" s="124" t="s">
        <v>127</v>
      </c>
      <c r="P57" s="124" t="s">
        <v>128</v>
      </c>
      <c r="Q57" s="388">
        <v>2019</v>
      </c>
      <c r="R57" s="388">
        <v>2</v>
      </c>
      <c r="S57" s="389">
        <v>43524</v>
      </c>
      <c r="T57" s="124" t="s">
        <v>144</v>
      </c>
      <c r="U57" s="124" t="s">
        <v>143</v>
      </c>
      <c r="V57" s="390">
        <v>-50430</v>
      </c>
    </row>
    <row r="58" spans="1:24" x14ac:dyDescent="0.3">
      <c r="A58" s="149" t="s">
        <v>45</v>
      </c>
      <c r="B58" s="149" t="s">
        <v>126</v>
      </c>
      <c r="C58" s="149" t="s">
        <v>127</v>
      </c>
      <c r="D58" s="149" t="s">
        <v>128</v>
      </c>
      <c r="E58" s="150">
        <v>2018</v>
      </c>
      <c r="F58" s="150">
        <v>12</v>
      </c>
      <c r="G58" s="151">
        <v>43465</v>
      </c>
      <c r="H58" s="149" t="s">
        <v>148</v>
      </c>
      <c r="I58" s="149" t="s">
        <v>149</v>
      </c>
      <c r="J58" s="152">
        <v>1910529</v>
      </c>
      <c r="K58" s="77"/>
      <c r="L58" s="68"/>
      <c r="M58" s="124" t="s">
        <v>45</v>
      </c>
      <c r="N58" s="124" t="s">
        <v>131</v>
      </c>
      <c r="O58" s="124" t="s">
        <v>127</v>
      </c>
      <c r="P58" s="124" t="s">
        <v>128</v>
      </c>
      <c r="Q58" s="388">
        <v>2019</v>
      </c>
      <c r="R58" s="388">
        <v>3</v>
      </c>
      <c r="S58" s="389">
        <v>43555</v>
      </c>
      <c r="T58" s="124" t="s">
        <v>144</v>
      </c>
      <c r="U58" s="124" t="s">
        <v>147</v>
      </c>
      <c r="V58" s="390">
        <v>-50430</v>
      </c>
    </row>
    <row r="59" spans="1:24" x14ac:dyDescent="0.3">
      <c r="A59" s="73" t="s">
        <v>45</v>
      </c>
      <c r="B59" s="73" t="s">
        <v>126</v>
      </c>
      <c r="C59" s="73" t="s">
        <v>127</v>
      </c>
      <c r="D59" s="73" t="s">
        <v>128</v>
      </c>
      <c r="E59" s="74">
        <v>2019</v>
      </c>
      <c r="F59" s="74">
        <v>1</v>
      </c>
      <c r="G59" s="75">
        <v>43496</v>
      </c>
      <c r="H59" s="73" t="s">
        <v>144</v>
      </c>
      <c r="I59" s="73" t="s">
        <v>139</v>
      </c>
      <c r="J59" s="76">
        <v>-26471</v>
      </c>
      <c r="K59" s="77"/>
      <c r="L59" s="68"/>
      <c r="M59" s="124" t="s">
        <v>45</v>
      </c>
      <c r="N59" s="124" t="s">
        <v>131</v>
      </c>
      <c r="O59" s="124" t="s">
        <v>127</v>
      </c>
      <c r="P59" s="124" t="s">
        <v>128</v>
      </c>
      <c r="Q59" s="388">
        <v>2019</v>
      </c>
      <c r="R59" s="388">
        <v>4</v>
      </c>
      <c r="S59" s="389">
        <v>43585</v>
      </c>
      <c r="T59" s="124" t="s">
        <v>144</v>
      </c>
      <c r="U59" s="124" t="s">
        <v>147</v>
      </c>
      <c r="V59" s="390">
        <v>-50430</v>
      </c>
    </row>
    <row r="60" spans="1:24" x14ac:dyDescent="0.3">
      <c r="A60" s="73" t="s">
        <v>45</v>
      </c>
      <c r="B60" s="73" t="s">
        <v>126</v>
      </c>
      <c r="C60" s="73" t="s">
        <v>127</v>
      </c>
      <c r="D60" s="73" t="s">
        <v>128</v>
      </c>
      <c r="E60" s="74">
        <v>2019</v>
      </c>
      <c r="F60" s="74">
        <v>2</v>
      </c>
      <c r="G60" s="75">
        <v>43524</v>
      </c>
      <c r="H60" s="73" t="s">
        <v>144</v>
      </c>
      <c r="I60" s="73" t="s">
        <v>139</v>
      </c>
      <c r="J60" s="76">
        <v>-26471</v>
      </c>
      <c r="K60" s="77"/>
      <c r="L60" s="68"/>
      <c r="M60" s="124" t="s">
        <v>45</v>
      </c>
      <c r="N60" s="124" t="s">
        <v>131</v>
      </c>
      <c r="O60" s="124" t="s">
        <v>127</v>
      </c>
      <c r="P60" s="124" t="s">
        <v>128</v>
      </c>
      <c r="Q60" s="388">
        <v>2019</v>
      </c>
      <c r="R60" s="388">
        <v>5</v>
      </c>
      <c r="S60" s="389">
        <v>43616</v>
      </c>
      <c r="T60" s="124" t="s">
        <v>144</v>
      </c>
      <c r="U60" s="124" t="s">
        <v>147</v>
      </c>
      <c r="V60" s="390">
        <v>-50430</v>
      </c>
    </row>
    <row r="61" spans="1:24" x14ac:dyDescent="0.3">
      <c r="A61" s="73" t="s">
        <v>45</v>
      </c>
      <c r="B61" s="73" t="s">
        <v>126</v>
      </c>
      <c r="C61" s="73" t="s">
        <v>127</v>
      </c>
      <c r="D61" s="73" t="s">
        <v>128</v>
      </c>
      <c r="E61" s="74">
        <v>2019</v>
      </c>
      <c r="F61" s="74">
        <v>3</v>
      </c>
      <c r="G61" s="75">
        <v>43555</v>
      </c>
      <c r="H61" s="73" t="s">
        <v>144</v>
      </c>
      <c r="I61" s="73" t="s">
        <v>139</v>
      </c>
      <c r="J61" s="76">
        <v>-26469</v>
      </c>
      <c r="K61" s="77"/>
      <c r="L61" s="68"/>
      <c r="M61" s="124" t="s">
        <v>45</v>
      </c>
      <c r="N61" s="124" t="s">
        <v>131</v>
      </c>
      <c r="O61" s="124" t="s">
        <v>127</v>
      </c>
      <c r="P61" s="124" t="s">
        <v>128</v>
      </c>
      <c r="Q61" s="388">
        <v>2019</v>
      </c>
      <c r="R61" s="388">
        <v>6</v>
      </c>
      <c r="S61" s="389">
        <v>43646</v>
      </c>
      <c r="T61" s="124" t="s">
        <v>144</v>
      </c>
      <c r="U61" s="124" t="s">
        <v>143</v>
      </c>
      <c r="V61" s="390">
        <v>-50430</v>
      </c>
    </row>
    <row r="62" spans="1:24" x14ac:dyDescent="0.3">
      <c r="A62" s="73" t="s">
        <v>45</v>
      </c>
      <c r="B62" s="73" t="s">
        <v>126</v>
      </c>
      <c r="C62" s="73" t="s">
        <v>127</v>
      </c>
      <c r="D62" s="73" t="s">
        <v>128</v>
      </c>
      <c r="E62" s="74">
        <v>2019</v>
      </c>
      <c r="F62" s="74">
        <v>3</v>
      </c>
      <c r="G62" s="75">
        <v>43555</v>
      </c>
      <c r="H62" s="73" t="s">
        <v>141</v>
      </c>
      <c r="I62" s="73" t="s">
        <v>139</v>
      </c>
      <c r="J62" s="76">
        <v>-283974</v>
      </c>
      <c r="K62" s="77"/>
      <c r="L62" s="68"/>
      <c r="M62" s="124" t="s">
        <v>45</v>
      </c>
      <c r="N62" s="124" t="s">
        <v>131</v>
      </c>
      <c r="O62" s="124" t="s">
        <v>127</v>
      </c>
      <c r="P62" s="124" t="s">
        <v>128</v>
      </c>
      <c r="Q62" s="388">
        <v>2019</v>
      </c>
      <c r="R62" s="388">
        <v>7</v>
      </c>
      <c r="S62" s="389">
        <v>43677</v>
      </c>
      <c r="T62" s="124" t="s">
        <v>144</v>
      </c>
      <c r="U62" s="124" t="s">
        <v>143</v>
      </c>
      <c r="V62" s="390">
        <v>-50430</v>
      </c>
      <c r="W62" s="68"/>
      <c r="X62" s="68"/>
    </row>
    <row r="63" spans="1:24" x14ac:dyDescent="0.3">
      <c r="A63" s="73" t="s">
        <v>45</v>
      </c>
      <c r="B63" s="73" t="s">
        <v>126</v>
      </c>
      <c r="C63" s="73" t="s">
        <v>127</v>
      </c>
      <c r="D63" s="73" t="s">
        <v>128</v>
      </c>
      <c r="E63" s="74">
        <v>2019</v>
      </c>
      <c r="F63" s="74">
        <v>4</v>
      </c>
      <c r="G63" s="75">
        <v>43585</v>
      </c>
      <c r="H63" s="73" t="s">
        <v>144</v>
      </c>
      <c r="I63" s="73" t="s">
        <v>150</v>
      </c>
      <c r="J63" s="77">
        <v>-76038</v>
      </c>
      <c r="K63" s="77"/>
      <c r="L63" s="68"/>
      <c r="M63" s="391" t="s">
        <v>45</v>
      </c>
      <c r="N63" s="391" t="s">
        <v>131</v>
      </c>
      <c r="O63" s="391" t="s">
        <v>127</v>
      </c>
      <c r="P63" s="391" t="s">
        <v>128</v>
      </c>
      <c r="Q63" s="124">
        <v>2019</v>
      </c>
      <c r="R63" s="124">
        <v>8</v>
      </c>
      <c r="S63" s="389">
        <v>43708</v>
      </c>
      <c r="T63" s="391" t="s">
        <v>144</v>
      </c>
      <c r="U63" s="391" t="s">
        <v>143</v>
      </c>
      <c r="V63" s="390">
        <v>-50430</v>
      </c>
      <c r="W63" s="68"/>
      <c r="X63" s="68"/>
    </row>
    <row r="64" spans="1:24" x14ac:dyDescent="0.3">
      <c r="A64" s="73" t="s">
        <v>45</v>
      </c>
      <c r="B64" s="73" t="s">
        <v>126</v>
      </c>
      <c r="C64" s="73" t="s">
        <v>127</v>
      </c>
      <c r="D64" s="73" t="s">
        <v>128</v>
      </c>
      <c r="E64" s="74">
        <v>2019</v>
      </c>
      <c r="F64" s="74">
        <v>4</v>
      </c>
      <c r="G64" s="75">
        <v>43585</v>
      </c>
      <c r="H64" s="73" t="s">
        <v>144</v>
      </c>
      <c r="I64" s="73" t="s">
        <v>139</v>
      </c>
      <c r="J64" s="77">
        <v>-146473</v>
      </c>
      <c r="K64" s="77"/>
      <c r="L64" s="68"/>
      <c r="M64" s="391" t="s">
        <v>45</v>
      </c>
      <c r="N64" s="391" t="s">
        <v>131</v>
      </c>
      <c r="O64" s="391" t="s">
        <v>127</v>
      </c>
      <c r="P64" s="391" t="s">
        <v>128</v>
      </c>
      <c r="Q64" s="124">
        <v>2019</v>
      </c>
      <c r="R64" s="124">
        <v>9</v>
      </c>
      <c r="S64" s="389">
        <v>43738</v>
      </c>
      <c r="T64" s="391" t="s">
        <v>144</v>
      </c>
      <c r="U64" s="391" t="s">
        <v>143</v>
      </c>
      <c r="V64" s="390">
        <v>-50430</v>
      </c>
      <c r="W64" s="68"/>
      <c r="X64" s="68"/>
    </row>
    <row r="65" spans="1:24" x14ac:dyDescent="0.3">
      <c r="A65" s="73" t="s">
        <v>45</v>
      </c>
      <c r="B65" s="73" t="s">
        <v>126</v>
      </c>
      <c r="C65" s="73" t="s">
        <v>127</v>
      </c>
      <c r="D65" s="73" t="s">
        <v>128</v>
      </c>
      <c r="E65" s="74">
        <v>2019</v>
      </c>
      <c r="F65" s="74">
        <v>5</v>
      </c>
      <c r="G65" s="75">
        <v>43616</v>
      </c>
      <c r="H65" s="73" t="s">
        <v>144</v>
      </c>
      <c r="I65" s="73" t="s">
        <v>139</v>
      </c>
      <c r="J65" s="77">
        <v>-146473</v>
      </c>
      <c r="K65" s="77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173"/>
      <c r="W65" s="68"/>
      <c r="X65" s="68"/>
    </row>
    <row r="66" spans="1:24" x14ac:dyDescent="0.3">
      <c r="A66" s="73" t="s">
        <v>45</v>
      </c>
      <c r="B66" s="73" t="s">
        <v>126</v>
      </c>
      <c r="C66" s="73" t="s">
        <v>127</v>
      </c>
      <c r="D66" s="73" t="s">
        <v>128</v>
      </c>
      <c r="E66" s="74">
        <v>2019</v>
      </c>
      <c r="F66" s="74">
        <v>6</v>
      </c>
      <c r="G66" s="75">
        <v>43646</v>
      </c>
      <c r="H66" s="73" t="s">
        <v>144</v>
      </c>
      <c r="I66" s="73" t="s">
        <v>139</v>
      </c>
      <c r="J66" s="77">
        <v>573173</v>
      </c>
      <c r="K66" s="77"/>
      <c r="L66" s="68"/>
      <c r="W66" s="68"/>
      <c r="X66" s="68"/>
    </row>
    <row r="67" spans="1:24" x14ac:dyDescent="0.3">
      <c r="A67" s="73" t="s">
        <v>45</v>
      </c>
      <c r="B67" s="73" t="s">
        <v>126</v>
      </c>
      <c r="C67" s="73" t="s">
        <v>127</v>
      </c>
      <c r="D67" s="73" t="s">
        <v>128</v>
      </c>
      <c r="E67" s="74">
        <v>2019</v>
      </c>
      <c r="F67" s="74">
        <v>7</v>
      </c>
      <c r="G67" s="75">
        <v>43677</v>
      </c>
      <c r="H67" s="73" t="s">
        <v>144</v>
      </c>
      <c r="I67" s="73" t="s">
        <v>139</v>
      </c>
      <c r="J67" s="77">
        <v>-45135</v>
      </c>
      <c r="K67" s="77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173"/>
      <c r="W67" s="68"/>
      <c r="X67" s="68"/>
    </row>
    <row r="68" spans="1:24" x14ac:dyDescent="0.3">
      <c r="A68" s="170" t="s">
        <v>45</v>
      </c>
      <c r="B68" s="170" t="s">
        <v>126</v>
      </c>
      <c r="C68" s="170" t="s">
        <v>127</v>
      </c>
      <c r="D68" s="170" t="s">
        <v>128</v>
      </c>
      <c r="E68" s="171">
        <v>2019</v>
      </c>
      <c r="F68" s="171">
        <v>8</v>
      </c>
      <c r="G68" s="172">
        <v>43708</v>
      </c>
      <c r="H68" s="170" t="s">
        <v>144</v>
      </c>
      <c r="I68" s="170" t="s">
        <v>139</v>
      </c>
      <c r="J68" s="173">
        <v>-45135</v>
      </c>
    </row>
    <row r="69" spans="1:24" x14ac:dyDescent="0.3">
      <c r="A69" s="170" t="s">
        <v>45</v>
      </c>
      <c r="B69" s="170" t="s">
        <v>126</v>
      </c>
      <c r="C69" s="170" t="s">
        <v>127</v>
      </c>
      <c r="D69" s="170" t="s">
        <v>128</v>
      </c>
      <c r="E69" s="171">
        <v>2019</v>
      </c>
      <c r="F69" s="171">
        <v>9</v>
      </c>
      <c r="G69" s="172">
        <v>43738</v>
      </c>
      <c r="H69" s="170" t="s">
        <v>144</v>
      </c>
      <c r="I69" s="170" t="s">
        <v>139</v>
      </c>
      <c r="J69" s="173">
        <v>-45135</v>
      </c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104"/>
      <c r="X69" s="68"/>
    </row>
    <row r="70" spans="1:24" x14ac:dyDescent="0.3">
      <c r="A70" s="68"/>
      <c r="B70" s="68"/>
      <c r="C70" s="68"/>
      <c r="D70" s="68"/>
      <c r="E70" s="68"/>
      <c r="F70" s="68"/>
      <c r="G70" s="68"/>
      <c r="H70" s="68"/>
      <c r="I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156" t="s">
        <v>137</v>
      </c>
      <c r="W70" s="104">
        <f>W18</f>
        <v>2138694</v>
      </c>
      <c r="X70" s="68"/>
    </row>
    <row r="71" spans="1:24" ht="14.4" thickBot="1" x14ac:dyDescent="0.35">
      <c r="A71" s="68"/>
      <c r="B71" s="68"/>
      <c r="C71" s="68"/>
      <c r="D71" s="68"/>
      <c r="E71" s="68"/>
      <c r="F71" s="68"/>
      <c r="G71" s="68"/>
      <c r="H71" s="68"/>
      <c r="I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104">
        <f>SUM(V19:V64,V82:V85)</f>
        <v>-1446003.25</v>
      </c>
      <c r="X71" s="68"/>
    </row>
    <row r="72" spans="1:24" ht="14.4" thickBot="1" x14ac:dyDescent="0.35">
      <c r="A72" s="68"/>
      <c r="B72" s="68"/>
      <c r="C72" s="68"/>
      <c r="D72" s="68"/>
      <c r="E72" s="68"/>
      <c r="F72" s="68"/>
      <c r="G72" s="68"/>
      <c r="H72" s="68"/>
      <c r="I72" s="68"/>
      <c r="J72" s="156" t="s">
        <v>137</v>
      </c>
      <c r="K72" s="104">
        <f>K18</f>
        <v>887121</v>
      </c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156" t="s">
        <v>380</v>
      </c>
      <c r="W72" s="157">
        <f>W70+W71</f>
        <v>692690.75</v>
      </c>
      <c r="X72" s="68"/>
    </row>
    <row r="73" spans="1:24" ht="14.4" thickBot="1" x14ac:dyDescent="0.35">
      <c r="A73" s="68"/>
      <c r="B73" s="68"/>
      <c r="C73" s="68"/>
      <c r="D73" s="68"/>
      <c r="E73" s="103"/>
      <c r="F73" s="68"/>
      <c r="G73" s="68"/>
      <c r="H73" s="68"/>
      <c r="I73" s="68"/>
      <c r="J73" s="103"/>
      <c r="K73" s="104">
        <f>SUM(J19:J69,J82:J85)</f>
        <v>-895844</v>
      </c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104"/>
      <c r="X73" s="68"/>
    </row>
    <row r="74" spans="1:24" ht="14.4" thickBot="1" x14ac:dyDescent="0.35">
      <c r="A74" s="68"/>
      <c r="B74" s="68"/>
      <c r="C74" s="68"/>
      <c r="D74" s="239"/>
      <c r="E74" s="104"/>
      <c r="F74" s="68"/>
      <c r="G74" s="68"/>
      <c r="H74" s="68"/>
      <c r="I74" s="68"/>
      <c r="J74" s="156" t="s">
        <v>380</v>
      </c>
      <c r="K74" s="157">
        <f>K72+K73</f>
        <v>-8723</v>
      </c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104"/>
      <c r="X74" s="68"/>
    </row>
    <row r="75" spans="1:24" x14ac:dyDescent="0.3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104"/>
      <c r="X75" s="68"/>
    </row>
    <row r="76" spans="1:24" x14ac:dyDescent="0.3">
      <c r="A76" s="68"/>
      <c r="B76" s="68"/>
      <c r="C76" s="68"/>
      <c r="D76" s="68"/>
      <c r="E76" s="68"/>
      <c r="F76" s="68"/>
      <c r="G76" s="68"/>
      <c r="H76" s="68"/>
      <c r="I76" s="232" t="s">
        <v>288</v>
      </c>
      <c r="J76" s="233">
        <f>J41</f>
        <v>-340689</v>
      </c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104"/>
      <c r="X76" s="68"/>
    </row>
    <row r="77" spans="1:24" x14ac:dyDescent="0.3">
      <c r="A77" s="68"/>
      <c r="B77" s="68"/>
      <c r="C77" s="68"/>
      <c r="D77" s="68"/>
      <c r="E77" s="68"/>
      <c r="F77" s="68"/>
      <c r="G77" s="68"/>
      <c r="H77" s="68"/>
      <c r="I77" s="68" t="s">
        <v>289</v>
      </c>
      <c r="J77" s="234">
        <f>J58</f>
        <v>1910529</v>
      </c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104"/>
      <c r="X77" s="68"/>
    </row>
    <row r="78" spans="1:24" x14ac:dyDescent="0.3">
      <c r="I78" s="236" t="s">
        <v>290</v>
      </c>
      <c r="J78" s="235">
        <f>-(J76+J77)</f>
        <v>-1569840</v>
      </c>
      <c r="U78" s="68"/>
      <c r="V78" s="68"/>
      <c r="W78" s="104"/>
      <c r="X78" s="68"/>
    </row>
    <row r="82" spans="1:22" x14ac:dyDescent="0.3">
      <c r="A82" s="391" t="s">
        <v>45</v>
      </c>
      <c r="B82" s="391" t="s">
        <v>126</v>
      </c>
      <c r="C82" s="391" t="s">
        <v>127</v>
      </c>
      <c r="D82" s="391" t="s">
        <v>128</v>
      </c>
      <c r="E82" s="124">
        <v>2019</v>
      </c>
      <c r="F82" s="124">
        <v>10</v>
      </c>
      <c r="G82" s="389">
        <v>43769</v>
      </c>
      <c r="H82" s="391" t="s">
        <v>144</v>
      </c>
      <c r="I82" s="391" t="s">
        <v>139</v>
      </c>
      <c r="J82" s="392">
        <v>-45135</v>
      </c>
      <c r="M82" s="391" t="s">
        <v>45</v>
      </c>
      <c r="N82" s="391" t="s">
        <v>131</v>
      </c>
      <c r="O82" s="391" t="s">
        <v>127</v>
      </c>
      <c r="P82" s="391" t="s">
        <v>128</v>
      </c>
      <c r="Q82" s="124">
        <v>2019</v>
      </c>
      <c r="R82" s="124">
        <v>10</v>
      </c>
      <c r="S82" s="389">
        <v>43769</v>
      </c>
      <c r="T82" s="391" t="s">
        <v>144</v>
      </c>
      <c r="U82" s="391" t="s">
        <v>143</v>
      </c>
      <c r="V82" s="392">
        <v>-50430.25</v>
      </c>
    </row>
    <row r="83" spans="1:22" x14ac:dyDescent="0.3">
      <c r="A83" s="391" t="s">
        <v>45</v>
      </c>
      <c r="B83" s="391" t="s">
        <v>126</v>
      </c>
      <c r="C83" s="391" t="s">
        <v>127</v>
      </c>
      <c r="D83" s="391" t="s">
        <v>128</v>
      </c>
      <c r="E83" s="124">
        <v>2019</v>
      </c>
      <c r="F83" s="124">
        <v>11</v>
      </c>
      <c r="G83" s="389">
        <v>43799</v>
      </c>
      <c r="H83" s="391" t="s">
        <v>144</v>
      </c>
      <c r="I83" s="391" t="s">
        <v>139</v>
      </c>
      <c r="J83" s="392">
        <v>-45135</v>
      </c>
      <c r="M83" s="391" t="s">
        <v>45</v>
      </c>
      <c r="N83" s="391" t="s">
        <v>131</v>
      </c>
      <c r="O83" s="391" t="s">
        <v>127</v>
      </c>
      <c r="P83" s="391" t="s">
        <v>128</v>
      </c>
      <c r="Q83" s="124">
        <v>2019</v>
      </c>
      <c r="R83" s="124">
        <v>11</v>
      </c>
      <c r="S83" s="389">
        <v>43799</v>
      </c>
      <c r="T83" s="391" t="s">
        <v>144</v>
      </c>
      <c r="U83" s="391" t="s">
        <v>143</v>
      </c>
      <c r="V83" s="392">
        <v>-50430</v>
      </c>
    </row>
    <row r="84" spans="1:22" x14ac:dyDescent="0.3">
      <c r="A84" s="124" t="s">
        <v>45</v>
      </c>
      <c r="B84" s="124" t="s">
        <v>126</v>
      </c>
      <c r="C84" s="124" t="s">
        <v>127</v>
      </c>
      <c r="D84" s="124" t="s">
        <v>128</v>
      </c>
      <c r="E84" s="388">
        <v>2020</v>
      </c>
      <c r="F84" s="388">
        <v>1</v>
      </c>
      <c r="G84" s="389">
        <v>43861</v>
      </c>
      <c r="H84" s="124" t="s">
        <v>144</v>
      </c>
      <c r="I84" s="124" t="s">
        <v>139</v>
      </c>
      <c r="J84" s="430">
        <v>-45135</v>
      </c>
      <c r="M84" s="124" t="s">
        <v>45</v>
      </c>
      <c r="N84" s="124" t="s">
        <v>131</v>
      </c>
      <c r="O84" s="124" t="s">
        <v>127</v>
      </c>
      <c r="P84" s="124" t="s">
        <v>128</v>
      </c>
      <c r="Q84" s="388">
        <v>2020</v>
      </c>
      <c r="R84" s="388">
        <v>1</v>
      </c>
      <c r="S84" s="389">
        <v>43861</v>
      </c>
      <c r="T84" s="124" t="s">
        <v>144</v>
      </c>
      <c r="U84" s="124" t="s">
        <v>143</v>
      </c>
      <c r="V84" s="430">
        <v>-50430</v>
      </c>
    </row>
    <row r="85" spans="1:22" x14ac:dyDescent="0.3">
      <c r="A85" s="124" t="s">
        <v>45</v>
      </c>
      <c r="B85" s="124" t="s">
        <v>126</v>
      </c>
      <c r="C85" s="124" t="s">
        <v>127</v>
      </c>
      <c r="D85" s="124" t="s">
        <v>128</v>
      </c>
      <c r="E85" s="388">
        <v>2019</v>
      </c>
      <c r="F85" s="388">
        <v>12</v>
      </c>
      <c r="G85" s="389">
        <v>43830</v>
      </c>
      <c r="H85" s="124" t="s">
        <v>144</v>
      </c>
      <c r="I85" s="124" t="s">
        <v>139</v>
      </c>
      <c r="J85" s="430">
        <v>-45135</v>
      </c>
      <c r="M85" s="124" t="s">
        <v>45</v>
      </c>
      <c r="N85" s="124" t="s">
        <v>131</v>
      </c>
      <c r="O85" s="124" t="s">
        <v>127</v>
      </c>
      <c r="P85" s="124" t="s">
        <v>128</v>
      </c>
      <c r="Q85" s="388">
        <v>2019</v>
      </c>
      <c r="R85" s="388">
        <v>12</v>
      </c>
      <c r="S85" s="389">
        <v>43830</v>
      </c>
      <c r="T85" s="124" t="s">
        <v>144</v>
      </c>
      <c r="U85" s="124" t="s">
        <v>143</v>
      </c>
      <c r="V85" s="430">
        <v>-50430</v>
      </c>
    </row>
    <row r="88" spans="1:22" x14ac:dyDescent="0.3">
      <c r="H88" s="510" t="s">
        <v>396</v>
      </c>
      <c r="I88" s="510"/>
      <c r="J88" s="510"/>
      <c r="K88" s="511">
        <f>K74</f>
        <v>-8723</v>
      </c>
    </row>
    <row r="89" spans="1:22" x14ac:dyDescent="0.3">
      <c r="H89" s="510" t="s">
        <v>397</v>
      </c>
      <c r="I89" s="510"/>
      <c r="J89" s="510"/>
      <c r="K89" s="511">
        <f>-AH19</f>
        <v>639991.63</v>
      </c>
    </row>
    <row r="90" spans="1:22" ht="14.4" thickBot="1" x14ac:dyDescent="0.35">
      <c r="H90" s="510" t="s">
        <v>398</v>
      </c>
      <c r="I90" s="510"/>
      <c r="J90" s="510"/>
      <c r="K90" s="512">
        <f>SUM(K88:K89)</f>
        <v>631268.63</v>
      </c>
    </row>
    <row r="91" spans="1:22" ht="14.4" thickTop="1" x14ac:dyDescent="0.3"/>
  </sheetData>
  <mergeCells count="6">
    <mergeCell ref="A17:B17"/>
    <mergeCell ref="A4:C4"/>
    <mergeCell ref="F4:H4"/>
    <mergeCell ref="M4:O4"/>
    <mergeCell ref="A14:B14"/>
    <mergeCell ref="D14:F14"/>
  </mergeCells>
  <pageMargins left="0.7" right="0.7" top="0.75" bottom="0.75" header="0.3" footer="0.3"/>
  <pageSetup scale="31" orientation="landscape" verticalDpi="597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0" workbookViewId="0">
      <selection activeCell="I23" sqref="I23"/>
    </sheetView>
  </sheetViews>
  <sheetFormatPr defaultRowHeight="13.2" x14ac:dyDescent="0.25"/>
  <cols>
    <col min="7" max="8" width="11.44140625" bestFit="1" customWidth="1"/>
  </cols>
  <sheetData>
    <row r="1" spans="1:8" x14ac:dyDescent="0.25">
      <c r="A1" s="113" t="s">
        <v>215</v>
      </c>
      <c r="B1" s="113"/>
      <c r="C1" s="115"/>
      <c r="D1" s="113"/>
      <c r="E1" s="113"/>
      <c r="F1" s="113"/>
      <c r="G1" s="113"/>
      <c r="H1" s="113"/>
    </row>
    <row r="2" spans="1:8" x14ac:dyDescent="0.25">
      <c r="A2" s="598" t="s">
        <v>216</v>
      </c>
      <c r="B2" s="598"/>
      <c r="C2" s="598"/>
      <c r="D2" s="598"/>
      <c r="E2" s="598"/>
      <c r="F2" s="113"/>
      <c r="G2" s="113"/>
      <c r="H2" s="113"/>
    </row>
    <row r="3" spans="1:8" x14ac:dyDescent="0.25">
      <c r="A3" s="122" t="s">
        <v>338</v>
      </c>
      <c r="F3" s="113"/>
      <c r="G3" s="113"/>
      <c r="H3" s="113"/>
    </row>
    <row r="4" spans="1:8" x14ac:dyDescent="0.25">
      <c r="A4" s="600" t="s">
        <v>217</v>
      </c>
      <c r="B4" s="600"/>
      <c r="C4" s="600"/>
      <c r="D4" s="600"/>
      <c r="E4" s="600"/>
      <c r="F4" s="600"/>
      <c r="G4" s="600"/>
      <c r="H4" s="600"/>
    </row>
    <row r="5" spans="1:8" x14ac:dyDescent="0.25">
      <c r="A5" s="113"/>
      <c r="B5" s="113"/>
      <c r="C5" s="113"/>
      <c r="D5" s="113"/>
      <c r="E5" s="113"/>
      <c r="F5" s="113"/>
      <c r="G5" s="114" t="s">
        <v>7</v>
      </c>
      <c r="H5" s="114" t="s">
        <v>218</v>
      </c>
    </row>
    <row r="6" spans="1:8" x14ac:dyDescent="0.25">
      <c r="A6" s="113"/>
      <c r="B6" s="113"/>
      <c r="C6" s="113"/>
      <c r="D6" s="113"/>
      <c r="E6" s="113"/>
      <c r="F6" s="113"/>
      <c r="G6" s="118" t="s">
        <v>44</v>
      </c>
      <c r="H6" s="119">
        <v>0.785493</v>
      </c>
    </row>
    <row r="7" spans="1:8" x14ac:dyDescent="0.25">
      <c r="A7" s="116" t="s">
        <v>219</v>
      </c>
      <c r="B7" s="113"/>
      <c r="C7" s="113"/>
      <c r="D7" s="113"/>
      <c r="E7" s="113"/>
      <c r="F7" s="113"/>
      <c r="G7" s="115">
        <v>6943870</v>
      </c>
      <c r="H7" s="115">
        <f>G7*H6</f>
        <v>5454361.2779099997</v>
      </c>
    </row>
    <row r="8" spans="1:8" x14ac:dyDescent="0.25">
      <c r="A8" s="116" t="s">
        <v>220</v>
      </c>
      <c r="B8" s="113"/>
      <c r="C8" s="113"/>
      <c r="D8" s="113"/>
      <c r="E8" s="113"/>
      <c r="F8" s="113"/>
      <c r="G8" s="117">
        <v>9793017</v>
      </c>
      <c r="H8" s="115">
        <f>G8*H6</f>
        <v>7692346.3023809996</v>
      </c>
    </row>
    <row r="10" spans="1:8" ht="13.8" thickBot="1" x14ac:dyDescent="0.3">
      <c r="A10" s="258" t="s">
        <v>331</v>
      </c>
      <c r="B10" s="258"/>
      <c r="C10" s="258"/>
      <c r="D10" s="258"/>
      <c r="E10" s="258"/>
      <c r="F10" s="258"/>
      <c r="G10" s="258"/>
      <c r="H10" s="259">
        <f>(H7+H8)/2</f>
        <v>6573353.7901454996</v>
      </c>
    </row>
    <row r="11" spans="1:8" ht="13.8" thickTop="1" x14ac:dyDescent="0.25"/>
    <row r="17" spans="1:8" x14ac:dyDescent="0.25">
      <c r="A17" s="124"/>
      <c r="B17" s="124"/>
      <c r="C17" s="125"/>
      <c r="D17" s="124"/>
      <c r="E17" s="128"/>
      <c r="F17" s="124"/>
      <c r="G17" s="124"/>
    </row>
    <row r="18" spans="1:8" x14ac:dyDescent="0.25">
      <c r="A18" s="590"/>
      <c r="B18" s="590"/>
      <c r="C18" s="590"/>
      <c r="D18" s="590"/>
      <c r="E18" s="590"/>
      <c r="F18" s="124"/>
      <c r="G18" s="124"/>
    </row>
    <row r="19" spans="1:8" x14ac:dyDescent="0.25">
      <c r="A19" s="590"/>
      <c r="B19" s="590"/>
      <c r="C19" s="590"/>
      <c r="D19" s="126"/>
      <c r="E19" s="128"/>
      <c r="F19" s="124"/>
      <c r="G19" s="124"/>
    </row>
    <row r="20" spans="1:8" x14ac:dyDescent="0.25">
      <c r="A20" s="599" t="s">
        <v>223</v>
      </c>
      <c r="B20" s="599"/>
      <c r="C20" s="599"/>
      <c r="D20" s="599"/>
      <c r="E20" s="599"/>
      <c r="F20" s="599"/>
      <c r="G20" s="599"/>
      <c r="H20" s="599"/>
    </row>
    <row r="21" spans="1:8" x14ac:dyDescent="0.25">
      <c r="A21" s="129" t="s">
        <v>224</v>
      </c>
      <c r="B21" s="124"/>
      <c r="C21" s="124"/>
      <c r="D21" s="124"/>
      <c r="E21" s="124"/>
      <c r="F21" s="124"/>
      <c r="G21" s="124"/>
    </row>
    <row r="22" spans="1:8" x14ac:dyDescent="0.25">
      <c r="A22" s="556" t="s">
        <v>225</v>
      </c>
      <c r="B22" s="557"/>
      <c r="C22" s="557"/>
      <c r="D22" s="557"/>
      <c r="E22" s="557"/>
      <c r="F22" s="557"/>
      <c r="G22" s="558">
        <v>340689</v>
      </c>
      <c r="H22" s="122"/>
    </row>
    <row r="23" spans="1:8" x14ac:dyDescent="0.25">
      <c r="A23" s="556" t="s">
        <v>226</v>
      </c>
      <c r="B23" s="557"/>
      <c r="C23" s="557"/>
      <c r="D23" s="557"/>
      <c r="E23" s="557"/>
      <c r="F23" s="557"/>
      <c r="G23" s="558">
        <f>'TY Pension Settlement'!G8</f>
        <v>-1910529</v>
      </c>
      <c r="H23" s="122"/>
    </row>
    <row r="24" spans="1:8" x14ac:dyDescent="0.25">
      <c r="A24" s="129" t="s">
        <v>227</v>
      </c>
      <c r="B24" s="124"/>
      <c r="C24" s="124"/>
      <c r="D24" s="124"/>
      <c r="E24" s="124"/>
      <c r="F24" s="124"/>
      <c r="G24" s="125"/>
    </row>
    <row r="25" spans="1:8" x14ac:dyDescent="0.25">
      <c r="A25" s="129" t="s">
        <v>228</v>
      </c>
      <c r="B25" s="124"/>
      <c r="C25" s="124"/>
      <c r="D25" s="124"/>
      <c r="E25" s="124"/>
      <c r="F25" s="124"/>
      <c r="G25" s="125">
        <f>H7</f>
        <v>5454361.2779099997</v>
      </c>
      <c r="H25" s="122"/>
    </row>
    <row r="26" spans="1:8" x14ac:dyDescent="0.25">
      <c r="A26" s="129" t="s">
        <v>229</v>
      </c>
      <c r="B26" s="124"/>
      <c r="C26" s="124"/>
      <c r="D26" s="124"/>
      <c r="E26" s="124"/>
      <c r="F26" s="124"/>
      <c r="G26" s="127">
        <f>H8</f>
        <v>7692346.3023809996</v>
      </c>
      <c r="H26" s="122"/>
    </row>
    <row r="27" spans="1:8" x14ac:dyDescent="0.25">
      <c r="A27" s="124"/>
      <c r="B27" s="124"/>
      <c r="C27" s="124"/>
      <c r="D27" s="124"/>
      <c r="E27" s="124"/>
      <c r="F27" s="124"/>
      <c r="G27" s="125"/>
    </row>
    <row r="28" spans="1:8" ht="13.8" thickBot="1" x14ac:dyDescent="0.3">
      <c r="A28" s="261" t="s">
        <v>222</v>
      </c>
      <c r="B28" s="261"/>
      <c r="C28" s="261"/>
      <c r="D28" s="261"/>
      <c r="E28" s="261"/>
      <c r="F28" s="261"/>
      <c r="G28" s="260">
        <f>G22+G23+G25+G26</f>
        <v>11576867.580290999</v>
      </c>
      <c r="H28" s="122"/>
    </row>
    <row r="29" spans="1:8" ht="13.8" thickTop="1" x14ac:dyDescent="0.25">
      <c r="A29" s="123"/>
      <c r="B29" s="123"/>
      <c r="C29" s="123"/>
      <c r="D29" s="123"/>
      <c r="E29" s="123"/>
      <c r="F29" s="123"/>
      <c r="G29" s="123"/>
    </row>
  </sheetData>
  <mergeCells count="5">
    <mergeCell ref="A2:E2"/>
    <mergeCell ref="A18:E18"/>
    <mergeCell ref="A19:C19"/>
    <mergeCell ref="A20:H20"/>
    <mergeCell ref="A4:H4"/>
  </mergeCells>
  <pageMargins left="0.7" right="0.7" top="0.75" bottom="0.75" header="0.3" footer="0.3"/>
  <pageSetup orientation="portrait" verticalDpi="597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F22" sqref="F22"/>
    </sheetView>
  </sheetViews>
  <sheetFormatPr defaultRowHeight="13.2" x14ac:dyDescent="0.25"/>
  <cols>
    <col min="7" max="7" width="13.109375" bestFit="1" customWidth="1"/>
    <col min="12" max="12" width="10" bestFit="1" customWidth="1"/>
  </cols>
  <sheetData>
    <row r="1" spans="1:13" s="124" customFormat="1" x14ac:dyDescent="0.25">
      <c r="A1" s="122" t="s">
        <v>334</v>
      </c>
    </row>
    <row r="2" spans="1:13" s="124" customFormat="1" ht="13.8" thickBot="1" x14ac:dyDescent="0.3"/>
    <row r="3" spans="1:13" ht="15" thickTop="1" thickBot="1" x14ac:dyDescent="0.35">
      <c r="A3" s="131" t="s">
        <v>118</v>
      </c>
      <c r="B3" s="131" t="s">
        <v>110</v>
      </c>
      <c r="C3" s="131" t="s">
        <v>119</v>
      </c>
      <c r="D3" s="131" t="s">
        <v>120</v>
      </c>
      <c r="E3" s="131" t="s">
        <v>230</v>
      </c>
      <c r="F3" s="131" t="s">
        <v>123</v>
      </c>
      <c r="G3" s="132" t="s">
        <v>185</v>
      </c>
      <c r="H3" s="131" t="s">
        <v>122</v>
      </c>
      <c r="I3" s="131" t="s">
        <v>89</v>
      </c>
      <c r="J3" s="131" t="s">
        <v>85</v>
      </c>
      <c r="K3" s="131" t="s">
        <v>231</v>
      </c>
      <c r="L3" s="131" t="s">
        <v>232</v>
      </c>
      <c r="M3" s="130"/>
    </row>
    <row r="4" spans="1:13" ht="14.4" thickTop="1" x14ac:dyDescent="0.3">
      <c r="A4" s="133" t="s">
        <v>45</v>
      </c>
      <c r="B4" s="133" t="s">
        <v>233</v>
      </c>
      <c r="C4" s="133" t="s">
        <v>127</v>
      </c>
      <c r="D4" s="133" t="s">
        <v>128</v>
      </c>
      <c r="E4" s="130"/>
      <c r="F4" s="133" t="s">
        <v>149</v>
      </c>
      <c r="G4" s="135">
        <v>1910528</v>
      </c>
      <c r="H4" s="133" t="s">
        <v>148</v>
      </c>
      <c r="I4" s="133">
        <v>12</v>
      </c>
      <c r="J4" s="133">
        <v>2018</v>
      </c>
      <c r="K4" s="130"/>
      <c r="L4" s="135"/>
      <c r="M4" s="137" t="s">
        <v>234</v>
      </c>
    </row>
    <row r="5" spans="1:13" ht="13.8" x14ac:dyDescent="0.3">
      <c r="A5" s="133" t="s">
        <v>45</v>
      </c>
      <c r="B5" s="133" t="s">
        <v>235</v>
      </c>
      <c r="C5" s="133" t="s">
        <v>127</v>
      </c>
      <c r="D5" s="133" t="s">
        <v>128</v>
      </c>
      <c r="E5" s="130"/>
      <c r="F5" s="133" t="s">
        <v>236</v>
      </c>
      <c r="G5" s="141">
        <v>6847.7212799999998</v>
      </c>
      <c r="H5" s="133" t="s">
        <v>237</v>
      </c>
      <c r="I5" s="133">
        <v>12</v>
      </c>
      <c r="J5" s="133">
        <v>2018</v>
      </c>
      <c r="K5" s="133">
        <v>0.56723999999999997</v>
      </c>
      <c r="L5" s="280">
        <v>12072</v>
      </c>
      <c r="M5" s="137" t="s">
        <v>234</v>
      </c>
    </row>
    <row r="6" spans="1:13" ht="13.8" x14ac:dyDescent="0.3">
      <c r="A6" s="130"/>
      <c r="B6" s="130"/>
      <c r="C6" s="130"/>
      <c r="D6" s="130"/>
      <c r="E6" s="130"/>
      <c r="F6" s="130"/>
      <c r="G6" s="135">
        <v>1917375.7212799999</v>
      </c>
      <c r="H6" s="140" t="s">
        <v>238</v>
      </c>
      <c r="I6" s="130"/>
      <c r="J6" s="130"/>
      <c r="K6" s="130"/>
      <c r="L6" s="130"/>
      <c r="M6" s="130"/>
    </row>
    <row r="7" spans="1:13" x14ac:dyDescent="0.25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8"/>
    </row>
    <row r="8" spans="1:13" ht="13.8" x14ac:dyDescent="0.3">
      <c r="A8" s="133" t="s">
        <v>45</v>
      </c>
      <c r="B8" s="133" t="s">
        <v>239</v>
      </c>
      <c r="C8" s="133" t="s">
        <v>127</v>
      </c>
      <c r="D8" s="133" t="s">
        <v>128</v>
      </c>
      <c r="E8" s="130"/>
      <c r="F8" s="133" t="s">
        <v>240</v>
      </c>
      <c r="G8" s="141">
        <v>-1910529</v>
      </c>
      <c r="H8" s="133" t="s">
        <v>148</v>
      </c>
      <c r="I8" s="133">
        <v>12</v>
      </c>
      <c r="J8" s="133">
        <v>2018</v>
      </c>
      <c r="K8" s="130"/>
      <c r="L8" s="130"/>
      <c r="M8" s="138" t="s">
        <v>241</v>
      </c>
    </row>
    <row r="10" spans="1:13" ht="14.4" thickBot="1" x14ac:dyDescent="0.35">
      <c r="A10" s="130"/>
      <c r="B10" s="130"/>
      <c r="C10" s="130"/>
      <c r="D10" s="130"/>
      <c r="E10" s="130"/>
      <c r="F10" s="133" t="s">
        <v>7</v>
      </c>
      <c r="G10" s="136">
        <v>6846.7212799999397</v>
      </c>
      <c r="H10" s="130"/>
      <c r="I10" s="130"/>
      <c r="J10" s="130"/>
      <c r="K10" s="130"/>
      <c r="L10" s="130"/>
      <c r="M10" s="130"/>
    </row>
    <row r="11" spans="1:13" ht="13.8" thickTop="1" x14ac:dyDescent="0.25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</row>
    <row r="13" spans="1:13" ht="13.8" x14ac:dyDescent="0.3">
      <c r="A13" s="138" t="s">
        <v>234</v>
      </c>
      <c r="B13" s="139" t="s">
        <v>242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</row>
    <row r="14" spans="1:13" ht="13.8" x14ac:dyDescent="0.3">
      <c r="A14" s="138" t="s">
        <v>241</v>
      </c>
      <c r="B14" s="139" t="s">
        <v>243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3" ht="13.8" x14ac:dyDescent="0.3">
      <c r="A15" s="138" t="s">
        <v>238</v>
      </c>
      <c r="B15" s="139" t="s">
        <v>244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ht="13.8" x14ac:dyDescent="0.3">
      <c r="A16" s="130"/>
      <c r="B16" s="133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</row>
    <row r="17" spans="1:13" ht="13.8" x14ac:dyDescent="0.3">
      <c r="A17" s="130"/>
      <c r="B17" s="133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</row>
    <row r="18" spans="1:13" ht="13.8" x14ac:dyDescent="0.3">
      <c r="A18" s="134"/>
      <c r="B18" s="134"/>
      <c r="C18" s="134"/>
      <c r="D18" s="134"/>
      <c r="E18" s="130"/>
      <c r="F18" s="130"/>
      <c r="G18" s="130"/>
      <c r="H18" s="130"/>
      <c r="I18" s="130"/>
      <c r="J18" s="130"/>
      <c r="K18" s="130"/>
      <c r="L18" s="130"/>
      <c r="M18" s="130"/>
    </row>
    <row r="21" spans="1:13" x14ac:dyDescent="0.25">
      <c r="B21" s="142" t="s">
        <v>148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zoomScale="75" workbookViewId="0">
      <selection activeCell="B29" sqref="B29"/>
    </sheetView>
  </sheetViews>
  <sheetFormatPr defaultRowHeight="13.2" x14ac:dyDescent="0.25"/>
  <cols>
    <col min="3" max="3" width="32.6640625" customWidth="1"/>
    <col min="4" max="4" width="2.5546875" customWidth="1"/>
    <col min="5" max="5" width="14.33203125" customWidth="1"/>
    <col min="6" max="6" width="16.33203125" customWidth="1"/>
    <col min="7" max="7" width="3.5546875" customWidth="1"/>
    <col min="8" max="8" width="12.5546875" customWidth="1"/>
  </cols>
  <sheetData>
    <row r="1" spans="1:9" x14ac:dyDescent="0.25">
      <c r="A1" t="s">
        <v>0</v>
      </c>
    </row>
    <row r="3" spans="1:9" x14ac:dyDescent="0.25">
      <c r="A3" t="s">
        <v>17</v>
      </c>
    </row>
    <row r="5" spans="1:9" x14ac:dyDescent="0.25">
      <c r="A5" t="s">
        <v>2</v>
      </c>
    </row>
    <row r="6" spans="1:9" x14ac:dyDescent="0.25">
      <c r="E6" s="1" t="s">
        <v>6</v>
      </c>
      <c r="F6" s="1" t="s">
        <v>9</v>
      </c>
      <c r="H6" s="1" t="s">
        <v>11</v>
      </c>
    </row>
    <row r="7" spans="1:9" x14ac:dyDescent="0.25">
      <c r="B7" t="s">
        <v>13</v>
      </c>
      <c r="E7" s="1" t="s">
        <v>3</v>
      </c>
      <c r="F7" s="1" t="s">
        <v>3</v>
      </c>
      <c r="H7" s="1" t="s">
        <v>3</v>
      </c>
    </row>
    <row r="9" spans="1:9" x14ac:dyDescent="0.25">
      <c r="C9" t="s">
        <v>4</v>
      </c>
      <c r="E9" s="2">
        <f>2114077*0.5</f>
        <v>1057038.5</v>
      </c>
      <c r="F9" s="2">
        <f>(285502+285502-238+285525-187259)*B23</f>
        <v>549707.69958718854</v>
      </c>
      <c r="G9" s="7" t="s">
        <v>14</v>
      </c>
      <c r="H9" s="3">
        <f>+F9+E9</f>
        <v>1606746.1995871887</v>
      </c>
      <c r="I9" t="s">
        <v>36</v>
      </c>
    </row>
    <row r="10" spans="1:9" x14ac:dyDescent="0.25">
      <c r="C10" t="s">
        <v>18</v>
      </c>
      <c r="E10" s="2"/>
      <c r="F10" s="2"/>
      <c r="G10" s="7"/>
      <c r="H10" s="3"/>
    </row>
    <row r="11" spans="1:9" x14ac:dyDescent="0.25">
      <c r="C11" t="s">
        <v>5</v>
      </c>
      <c r="E11" s="2">
        <f>99976.71*6</f>
        <v>599860.26</v>
      </c>
      <c r="H11" s="3">
        <f>+F11+E11</f>
        <v>599860.26</v>
      </c>
      <c r="I11" t="s">
        <v>37</v>
      </c>
    </row>
    <row r="12" spans="1:9" x14ac:dyDescent="0.25">
      <c r="C12" t="s">
        <v>10</v>
      </c>
      <c r="E12" s="5">
        <v>0</v>
      </c>
      <c r="H12" s="3">
        <f>+F12+E12</f>
        <v>0</v>
      </c>
    </row>
    <row r="13" spans="1:9" x14ac:dyDescent="0.25">
      <c r="E13" s="5"/>
      <c r="H13" s="3"/>
    </row>
    <row r="14" spans="1:9" ht="15" x14ac:dyDescent="0.4">
      <c r="C14" t="s">
        <v>12</v>
      </c>
      <c r="E14" s="11">
        <v>0</v>
      </c>
      <c r="F14" s="11">
        <v>0</v>
      </c>
      <c r="H14" s="6">
        <f>+F14+E14</f>
        <v>0</v>
      </c>
    </row>
    <row r="16" spans="1:9" x14ac:dyDescent="0.25">
      <c r="C16" t="s">
        <v>7</v>
      </c>
      <c r="E16" s="3">
        <f>SUM(E9:E14)</f>
        <v>1656898.76</v>
      </c>
      <c r="F16" s="3">
        <f>SUM(F9:F14)</f>
        <v>549707.69958718854</v>
      </c>
      <c r="G16" s="3"/>
      <c r="H16" s="3">
        <f>+F16+E16</f>
        <v>2206606.4595871884</v>
      </c>
    </row>
    <row r="20" spans="1:6" ht="66" x14ac:dyDescent="0.25">
      <c r="E20" s="4" t="s">
        <v>21</v>
      </c>
      <c r="F20" s="4" t="s">
        <v>31</v>
      </c>
    </row>
    <row r="22" spans="1:6" x14ac:dyDescent="0.25">
      <c r="A22" s="8" t="s">
        <v>19</v>
      </c>
    </row>
    <row r="23" spans="1:6" x14ac:dyDescent="0.25">
      <c r="B23">
        <f>2814976/3426019</f>
        <v>0.82164634813759063</v>
      </c>
      <c r="C23" t="s">
        <v>20</v>
      </c>
    </row>
    <row r="27" spans="1:6" x14ac:dyDescent="0.25">
      <c r="B27" t="s">
        <v>34</v>
      </c>
    </row>
    <row r="28" spans="1:6" x14ac:dyDescent="0.25">
      <c r="B28" t="s">
        <v>38</v>
      </c>
    </row>
  </sheetData>
  <phoneticPr fontId="12" type="noConversion"/>
  <pageMargins left="0.75" right="0.75" top="1" bottom="1" header="0.5" footer="0.5"/>
  <pageSetup orientation="landscape" r:id="rId1"/>
  <headerFooter alignWithMargins="0">
    <oddFooter>&amp;L&amp;D&amp;T&amp;R&amp;Z&amp;F&amp;A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63"/>
  <sheetViews>
    <sheetView tabSelected="1" workbookViewId="0">
      <selection activeCell="G2" sqref="G2"/>
    </sheetView>
  </sheetViews>
  <sheetFormatPr defaultRowHeight="13.2" x14ac:dyDescent="0.25"/>
  <cols>
    <col min="5" max="5" width="13.88671875" customWidth="1"/>
    <col min="6" max="6" width="12.88671875" customWidth="1"/>
    <col min="7" max="7" width="12.33203125" customWidth="1"/>
    <col min="8" max="8" width="11.44140625" customWidth="1"/>
  </cols>
  <sheetData>
    <row r="1" spans="1:9" x14ac:dyDescent="0.25">
      <c r="A1" s="509" t="s">
        <v>393</v>
      </c>
      <c r="G1" t="s">
        <v>441</v>
      </c>
    </row>
    <row r="2" spans="1:9" s="124" customFormat="1" x14ac:dyDescent="0.25">
      <c r="A2" s="509" t="s">
        <v>394</v>
      </c>
      <c r="G2" s="124" t="s">
        <v>109</v>
      </c>
    </row>
    <row r="4" spans="1:9" x14ac:dyDescent="0.25">
      <c r="A4" s="122" t="s">
        <v>395</v>
      </c>
    </row>
    <row r="5" spans="1:9" s="124" customFormat="1" x14ac:dyDescent="0.25">
      <c r="A5" s="122" t="s">
        <v>433</v>
      </c>
    </row>
    <row r="6" spans="1:9" x14ac:dyDescent="0.25">
      <c r="A6" s="122" t="s">
        <v>434</v>
      </c>
    </row>
    <row r="7" spans="1:9" x14ac:dyDescent="0.25">
      <c r="A7" s="122" t="s">
        <v>435</v>
      </c>
    </row>
    <row r="8" spans="1:9" s="124" customFormat="1" x14ac:dyDescent="0.25">
      <c r="A8" s="122" t="s">
        <v>436</v>
      </c>
    </row>
    <row r="9" spans="1:9" x14ac:dyDescent="0.25">
      <c r="A9" s="122" t="s">
        <v>437</v>
      </c>
    </row>
    <row r="10" spans="1:9" s="124" customFormat="1" x14ac:dyDescent="0.25">
      <c r="A10" s="122"/>
    </row>
    <row r="11" spans="1:9" x14ac:dyDescent="0.25">
      <c r="A11" s="509" t="s">
        <v>404</v>
      </c>
      <c r="B11" s="124"/>
      <c r="C11" s="124"/>
      <c r="D11" s="124"/>
      <c r="E11" s="124"/>
      <c r="F11" s="124"/>
      <c r="G11" s="124"/>
      <c r="H11" s="124"/>
      <c r="I11" s="124"/>
    </row>
    <row r="12" spans="1:9" x14ac:dyDescent="0.25">
      <c r="A12" s="122" t="s">
        <v>426</v>
      </c>
      <c r="B12" s="124"/>
      <c r="C12" s="124"/>
      <c r="D12" s="124"/>
      <c r="E12" s="124"/>
      <c r="F12" s="124"/>
      <c r="G12" s="124"/>
      <c r="H12" s="124"/>
      <c r="I12" s="124"/>
    </row>
    <row r="13" spans="1:9" x14ac:dyDescent="0.25">
      <c r="A13" s="122" t="s">
        <v>427</v>
      </c>
      <c r="B13" s="124"/>
      <c r="C13" s="124"/>
      <c r="D13" s="124"/>
      <c r="E13" s="124"/>
      <c r="F13" s="124"/>
      <c r="G13" s="124"/>
      <c r="H13" s="124"/>
      <c r="I13" s="124"/>
    </row>
    <row r="14" spans="1:9" x14ac:dyDescent="0.25">
      <c r="A14" s="124"/>
      <c r="B14" s="124"/>
      <c r="C14" s="124"/>
      <c r="D14" s="124"/>
      <c r="E14" s="124"/>
      <c r="F14" s="124"/>
      <c r="G14" s="124"/>
      <c r="H14" s="124"/>
      <c r="I14" s="124"/>
    </row>
    <row r="15" spans="1:9" x14ac:dyDescent="0.25">
      <c r="A15" s="9" t="s">
        <v>407</v>
      </c>
      <c r="B15" s="124"/>
      <c r="C15" s="124"/>
      <c r="D15" s="124"/>
      <c r="E15" s="124"/>
      <c r="F15" s="124"/>
      <c r="G15" s="124"/>
      <c r="H15" s="124"/>
      <c r="I15" s="124"/>
    </row>
    <row r="16" spans="1:9" x14ac:dyDescent="0.25">
      <c r="A16" s="124" t="s">
        <v>401</v>
      </c>
      <c r="B16" s="124"/>
      <c r="C16" s="124"/>
      <c r="D16" s="124"/>
      <c r="E16" s="124"/>
      <c r="F16" s="124"/>
      <c r="G16" s="124"/>
      <c r="H16" s="124"/>
      <c r="I16" s="124"/>
    </row>
    <row r="17" spans="1:9" x14ac:dyDescent="0.25">
      <c r="A17" s="124" t="s">
        <v>402</v>
      </c>
      <c r="B17" s="124"/>
      <c r="C17" s="124"/>
      <c r="D17" s="124"/>
      <c r="E17" s="124"/>
      <c r="F17" s="124"/>
      <c r="G17" s="124"/>
      <c r="H17" s="124"/>
      <c r="I17" s="124"/>
    </row>
    <row r="18" spans="1:9" x14ac:dyDescent="0.25">
      <c r="A18" s="122" t="s">
        <v>403</v>
      </c>
      <c r="B18" s="124"/>
      <c r="C18" s="124"/>
      <c r="D18" s="124"/>
      <c r="E18" s="124"/>
      <c r="F18" s="124"/>
      <c r="G18" s="124"/>
      <c r="H18" s="124"/>
      <c r="I18" s="124"/>
    </row>
    <row r="19" spans="1:9" s="124" customFormat="1" x14ac:dyDescent="0.25">
      <c r="A19" s="122" t="s">
        <v>438</v>
      </c>
    </row>
    <row r="20" spans="1:9" s="124" customFormat="1" x14ac:dyDescent="0.25">
      <c r="A20" s="122"/>
    </row>
    <row r="21" spans="1:9" x14ac:dyDescent="0.25">
      <c r="A21" s="122" t="s">
        <v>408</v>
      </c>
      <c r="B21" s="124"/>
      <c r="C21" s="124"/>
      <c r="D21" s="124"/>
      <c r="E21" s="124"/>
      <c r="F21" s="124"/>
      <c r="G21" s="124"/>
      <c r="H21" s="124"/>
      <c r="I21" s="124"/>
    </row>
    <row r="22" spans="1:9" s="124" customFormat="1" x14ac:dyDescent="0.25">
      <c r="A22" s="122"/>
    </row>
    <row r="23" spans="1:9" s="124" customFormat="1" x14ac:dyDescent="0.25">
      <c r="A23" s="122"/>
      <c r="E23" s="1"/>
      <c r="F23" s="544" t="s">
        <v>399</v>
      </c>
      <c r="G23" s="1"/>
    </row>
    <row r="24" spans="1:9" x14ac:dyDescent="0.25">
      <c r="A24" s="124"/>
      <c r="B24" s="124"/>
      <c r="C24" s="124"/>
      <c r="D24" s="124"/>
      <c r="E24" s="545" t="s">
        <v>405</v>
      </c>
      <c r="F24" s="545" t="s">
        <v>405</v>
      </c>
      <c r="G24" s="545" t="s">
        <v>406</v>
      </c>
      <c r="H24" s="124"/>
      <c r="I24" s="124"/>
    </row>
    <row r="25" spans="1:9" x14ac:dyDescent="0.25">
      <c r="A25" s="122" t="s">
        <v>297</v>
      </c>
      <c r="B25" s="124"/>
      <c r="C25" s="124"/>
      <c r="D25" s="124"/>
      <c r="E25" s="542">
        <f>Summary!E9</f>
        <v>1929598</v>
      </c>
      <c r="F25" s="542">
        <f>'CORRECTED Summary'!E9</f>
        <v>7836851</v>
      </c>
      <c r="G25" s="376">
        <f>F25-E25</f>
        <v>5907253</v>
      </c>
      <c r="H25" s="124"/>
      <c r="I25" s="124"/>
    </row>
    <row r="26" spans="1:9" x14ac:dyDescent="0.25">
      <c r="A26" s="124" t="s">
        <v>299</v>
      </c>
      <c r="B26" s="124"/>
      <c r="C26" s="124"/>
      <c r="D26" s="124"/>
      <c r="E26" s="542">
        <f>Summary!E10</f>
        <v>-1749848.2760649999</v>
      </c>
      <c r="F26" s="542">
        <f>'CORRECTED Summary'!E10</f>
        <v>-3016995.3953360002</v>
      </c>
      <c r="G26" s="376">
        <f t="shared" ref="G26:G27" si="0">F26-E26</f>
        <v>-1267147.1192710004</v>
      </c>
      <c r="H26" s="124"/>
      <c r="I26" s="124"/>
    </row>
    <row r="27" spans="1:9" ht="13.8" thickBot="1" x14ac:dyDescent="0.3">
      <c r="A27" s="124" t="s">
        <v>50</v>
      </c>
      <c r="B27" s="124"/>
      <c r="C27" s="124"/>
      <c r="D27" s="124"/>
      <c r="E27" s="543">
        <f>Summary!F11</f>
        <v>179749.72393500013</v>
      </c>
      <c r="F27" s="543">
        <f>'CORRECTED Summary'!F11</f>
        <v>4819855.6046639998</v>
      </c>
      <c r="G27" s="546">
        <f t="shared" si="0"/>
        <v>4640105.8807289992</v>
      </c>
      <c r="H27" s="124"/>
      <c r="I27" s="124"/>
    </row>
    <row r="28" spans="1:9" ht="13.8" thickTop="1" x14ac:dyDescent="0.25">
      <c r="A28" s="124"/>
      <c r="B28" s="124"/>
      <c r="C28" s="124"/>
      <c r="D28" s="124"/>
      <c r="E28" s="124"/>
      <c r="F28" s="124"/>
      <c r="G28" s="124"/>
      <c r="H28" s="124"/>
      <c r="I28" s="124"/>
    </row>
    <row r="29" spans="1:9" x14ac:dyDescent="0.25">
      <c r="A29" s="509" t="s">
        <v>409</v>
      </c>
    </row>
    <row r="30" spans="1:9" x14ac:dyDescent="0.25">
      <c r="A30" s="509" t="s">
        <v>113</v>
      </c>
    </row>
    <row r="31" spans="1:9" x14ac:dyDescent="0.25">
      <c r="A31" s="124" t="s">
        <v>410</v>
      </c>
    </row>
    <row r="32" spans="1:9" x14ac:dyDescent="0.25">
      <c r="A32" s="124" t="s">
        <v>411</v>
      </c>
    </row>
    <row r="33" spans="1:1" x14ac:dyDescent="0.25">
      <c r="A33" s="124" t="s">
        <v>412</v>
      </c>
    </row>
    <row r="34" spans="1:1" x14ac:dyDescent="0.25">
      <c r="A34" s="122" t="s">
        <v>416</v>
      </c>
    </row>
    <row r="35" spans="1:1" x14ac:dyDescent="0.25">
      <c r="A35" s="124"/>
    </row>
    <row r="36" spans="1:1" ht="14.4" x14ac:dyDescent="0.3">
      <c r="A36" s="547" t="s">
        <v>417</v>
      </c>
    </row>
    <row r="37" spans="1:1" x14ac:dyDescent="0.25">
      <c r="A37" s="122" t="s">
        <v>413</v>
      </c>
    </row>
    <row r="38" spans="1:1" x14ac:dyDescent="0.25">
      <c r="A38" s="124" t="s">
        <v>414</v>
      </c>
    </row>
    <row r="39" spans="1:1" x14ac:dyDescent="0.25">
      <c r="A39" s="124" t="s">
        <v>415</v>
      </c>
    </row>
    <row r="40" spans="1:1" x14ac:dyDescent="0.25">
      <c r="A40" s="124"/>
    </row>
    <row r="41" spans="1:1" ht="14.4" x14ac:dyDescent="0.3">
      <c r="A41" s="547" t="s">
        <v>419</v>
      </c>
    </row>
    <row r="42" spans="1:1" x14ac:dyDescent="0.25">
      <c r="A42" s="122" t="s">
        <v>418</v>
      </c>
    </row>
    <row r="43" spans="1:1" s="124" customFormat="1" x14ac:dyDescent="0.25">
      <c r="A43" s="122" t="s">
        <v>439</v>
      </c>
    </row>
    <row r="44" spans="1:1" x14ac:dyDescent="0.25">
      <c r="A44" s="124"/>
    </row>
    <row r="45" spans="1:1" x14ac:dyDescent="0.25">
      <c r="A45" s="509" t="s">
        <v>420</v>
      </c>
    </row>
    <row r="46" spans="1:1" x14ac:dyDescent="0.25">
      <c r="A46" s="509" t="s">
        <v>113</v>
      </c>
    </row>
    <row r="47" spans="1:1" x14ac:dyDescent="0.25">
      <c r="A47" s="122" t="s">
        <v>421</v>
      </c>
    </row>
    <row r="48" spans="1:1" x14ac:dyDescent="0.25">
      <c r="A48" s="122" t="s">
        <v>422</v>
      </c>
    </row>
    <row r="49" spans="1:8" x14ac:dyDescent="0.25">
      <c r="A49" s="122" t="s">
        <v>423</v>
      </c>
    </row>
    <row r="51" spans="1:8" x14ac:dyDescent="0.25">
      <c r="A51" s="9" t="s">
        <v>424</v>
      </c>
    </row>
    <row r="52" spans="1:8" x14ac:dyDescent="0.25">
      <c r="A52" s="122" t="s">
        <v>440</v>
      </c>
    </row>
    <row r="53" spans="1:8" x14ac:dyDescent="0.25">
      <c r="A53" s="122" t="s">
        <v>425</v>
      </c>
    </row>
    <row r="55" spans="1:8" x14ac:dyDescent="0.25">
      <c r="A55" s="122" t="s">
        <v>428</v>
      </c>
    </row>
    <row r="56" spans="1:8" x14ac:dyDescent="0.25">
      <c r="A56" s="122"/>
      <c r="B56" s="124"/>
      <c r="C56" s="124"/>
      <c r="D56" s="124"/>
      <c r="E56" s="1"/>
      <c r="F56" s="544" t="s">
        <v>399</v>
      </c>
      <c r="G56" s="1"/>
      <c r="H56" s="544" t="s">
        <v>429</v>
      </c>
    </row>
    <row r="57" spans="1:8" x14ac:dyDescent="0.25">
      <c r="A57" s="124"/>
      <c r="B57" s="124"/>
      <c r="C57" s="124"/>
      <c r="D57" s="124"/>
      <c r="E57" s="545" t="s">
        <v>405</v>
      </c>
      <c r="F57" s="545" t="s">
        <v>405</v>
      </c>
      <c r="G57" s="545" t="s">
        <v>406</v>
      </c>
      <c r="H57" s="545" t="s">
        <v>406</v>
      </c>
    </row>
    <row r="58" spans="1:8" x14ac:dyDescent="0.25">
      <c r="A58" s="9" t="s">
        <v>113</v>
      </c>
      <c r="E58" s="542"/>
      <c r="F58" s="542"/>
      <c r="G58" s="542"/>
      <c r="H58" s="548"/>
    </row>
    <row r="59" spans="1:8" x14ac:dyDescent="0.25">
      <c r="A59" s="122" t="s">
        <v>430</v>
      </c>
      <c r="E59" s="542">
        <f>Balances!D8</f>
        <v>-1569840</v>
      </c>
      <c r="F59" s="542">
        <f>Balances!E8</f>
        <v>0</v>
      </c>
      <c r="G59" s="542">
        <f>F59-E59</f>
        <v>1569840</v>
      </c>
      <c r="H59" s="376">
        <f>G59/5</f>
        <v>313968</v>
      </c>
    </row>
    <row r="60" spans="1:8" x14ac:dyDescent="0.25">
      <c r="A60" s="122" t="s">
        <v>431</v>
      </c>
      <c r="E60" s="542">
        <f>Balances!D7</f>
        <v>-8723</v>
      </c>
      <c r="F60" s="542">
        <f>Balances!E7</f>
        <v>631268.63</v>
      </c>
      <c r="G60" s="542">
        <f>F60-E60</f>
        <v>639991.63</v>
      </c>
      <c r="H60" s="376">
        <f t="shared" ref="H60:H61" si="1">G60/5</f>
        <v>127998.326</v>
      </c>
    </row>
    <row r="61" spans="1:8" ht="13.8" thickBot="1" x14ac:dyDescent="0.3">
      <c r="A61" s="122" t="s">
        <v>7</v>
      </c>
      <c r="E61" s="543">
        <f>SUM(E59:E60)</f>
        <v>-1578563</v>
      </c>
      <c r="F61" s="543">
        <f>SUM(F59:F60)</f>
        <v>631268.63</v>
      </c>
      <c r="G61" s="543">
        <f>SUM(G59:G60)</f>
        <v>2209831.63</v>
      </c>
      <c r="H61" s="546">
        <f t="shared" si="1"/>
        <v>441966.326</v>
      </c>
    </row>
    <row r="62" spans="1:8" ht="13.8" thickTop="1" x14ac:dyDescent="0.25"/>
    <row r="63" spans="1:8" x14ac:dyDescent="0.25">
      <c r="A63" s="122" t="s">
        <v>432</v>
      </c>
    </row>
  </sheetData>
  <pageMargins left="0.7" right="0.7" top="0.75" bottom="0.7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86"/>
  <sheetViews>
    <sheetView topLeftCell="A4" zoomScaleNormal="100" workbookViewId="0">
      <selection activeCell="A18" sqref="A18"/>
    </sheetView>
  </sheetViews>
  <sheetFormatPr defaultRowHeight="13.2" x14ac:dyDescent="0.25"/>
  <cols>
    <col min="1" max="1" width="58.88671875" style="124" customWidth="1"/>
    <col min="2" max="2" width="13.5546875" style="124" bestFit="1" customWidth="1"/>
    <col min="3" max="3" width="14.33203125" style="124" bestFit="1" customWidth="1"/>
    <col min="4" max="4" width="12.33203125" style="286" customWidth="1"/>
    <col min="5" max="5" width="18.6640625" style="286" bestFit="1" customWidth="1"/>
    <col min="6" max="6" width="12.6640625" style="286" customWidth="1"/>
    <col min="7" max="7" width="9.44140625" style="286" customWidth="1"/>
    <col min="8" max="8" width="2.33203125" style="286" customWidth="1"/>
    <col min="9" max="9" width="15.109375" style="286" bestFit="1" customWidth="1"/>
    <col min="10" max="10" width="2.88671875" style="124" customWidth="1"/>
    <col min="11" max="11" width="14.88671875" style="111" bestFit="1" customWidth="1"/>
    <col min="12" max="12" width="14.5546875" style="21" customWidth="1"/>
    <col min="13" max="13" width="21.44140625" style="21" bestFit="1" customWidth="1"/>
    <col min="14" max="14" width="12" style="111" bestFit="1" customWidth="1"/>
    <col min="15" max="15" width="14.33203125" style="124" bestFit="1" customWidth="1"/>
    <col min="16" max="257" width="9.109375" style="124"/>
    <col min="258" max="258" width="39.6640625" style="124" bestFit="1" customWidth="1"/>
    <col min="259" max="259" width="10.5546875" style="124" customWidth="1"/>
    <col min="260" max="260" width="12.33203125" style="124" bestFit="1" customWidth="1"/>
    <col min="261" max="261" width="11.33203125" style="124" bestFit="1" customWidth="1"/>
    <col min="262" max="262" width="12.33203125" style="124" bestFit="1" customWidth="1"/>
    <col min="263" max="264" width="9.109375" style="124"/>
    <col min="265" max="265" width="10.6640625" style="124" bestFit="1" customWidth="1"/>
    <col min="266" max="513" width="9.109375" style="124"/>
    <col min="514" max="514" width="39.6640625" style="124" bestFit="1" customWidth="1"/>
    <col min="515" max="515" width="10.5546875" style="124" customWidth="1"/>
    <col min="516" max="516" width="12.33203125" style="124" bestFit="1" customWidth="1"/>
    <col min="517" max="517" width="11.33203125" style="124" bestFit="1" customWidth="1"/>
    <col min="518" max="518" width="12.33203125" style="124" bestFit="1" customWidth="1"/>
    <col min="519" max="520" width="9.109375" style="124"/>
    <col min="521" max="521" width="10.6640625" style="124" bestFit="1" customWidth="1"/>
    <col min="522" max="769" width="9.109375" style="124"/>
    <col min="770" max="770" width="39.6640625" style="124" bestFit="1" customWidth="1"/>
    <col min="771" max="771" width="10.5546875" style="124" customWidth="1"/>
    <col min="772" max="772" width="12.33203125" style="124" bestFit="1" customWidth="1"/>
    <col min="773" max="773" width="11.33203125" style="124" bestFit="1" customWidth="1"/>
    <col min="774" max="774" width="12.33203125" style="124" bestFit="1" customWidth="1"/>
    <col min="775" max="776" width="9.109375" style="124"/>
    <col min="777" max="777" width="10.6640625" style="124" bestFit="1" customWidth="1"/>
    <col min="778" max="1025" width="9.109375" style="124"/>
    <col min="1026" max="1026" width="39.6640625" style="124" bestFit="1" customWidth="1"/>
    <col min="1027" max="1027" width="10.5546875" style="124" customWidth="1"/>
    <col min="1028" max="1028" width="12.33203125" style="124" bestFit="1" customWidth="1"/>
    <col min="1029" max="1029" width="11.33203125" style="124" bestFit="1" customWidth="1"/>
    <col min="1030" max="1030" width="12.33203125" style="124" bestFit="1" customWidth="1"/>
    <col min="1031" max="1032" width="9.109375" style="124"/>
    <col min="1033" max="1033" width="10.6640625" style="124" bestFit="1" customWidth="1"/>
    <col min="1034" max="1281" width="9.109375" style="124"/>
    <col min="1282" max="1282" width="39.6640625" style="124" bestFit="1" customWidth="1"/>
    <col min="1283" max="1283" width="10.5546875" style="124" customWidth="1"/>
    <col min="1284" max="1284" width="12.33203125" style="124" bestFit="1" customWidth="1"/>
    <col min="1285" max="1285" width="11.33203125" style="124" bestFit="1" customWidth="1"/>
    <col min="1286" max="1286" width="12.33203125" style="124" bestFit="1" customWidth="1"/>
    <col min="1287" max="1288" width="9.109375" style="124"/>
    <col min="1289" max="1289" width="10.6640625" style="124" bestFit="1" customWidth="1"/>
    <col min="1290" max="1537" width="9.109375" style="124"/>
    <col min="1538" max="1538" width="39.6640625" style="124" bestFit="1" customWidth="1"/>
    <col min="1539" max="1539" width="10.5546875" style="124" customWidth="1"/>
    <col min="1540" max="1540" width="12.33203125" style="124" bestFit="1" customWidth="1"/>
    <col min="1541" max="1541" width="11.33203125" style="124" bestFit="1" customWidth="1"/>
    <col min="1542" max="1542" width="12.33203125" style="124" bestFit="1" customWidth="1"/>
    <col min="1543" max="1544" width="9.109375" style="124"/>
    <col min="1545" max="1545" width="10.6640625" style="124" bestFit="1" customWidth="1"/>
    <col min="1546" max="1793" width="9.109375" style="124"/>
    <col min="1794" max="1794" width="39.6640625" style="124" bestFit="1" customWidth="1"/>
    <col min="1795" max="1795" width="10.5546875" style="124" customWidth="1"/>
    <col min="1796" max="1796" width="12.33203125" style="124" bestFit="1" customWidth="1"/>
    <col min="1797" max="1797" width="11.33203125" style="124" bestFit="1" customWidth="1"/>
    <col min="1798" max="1798" width="12.33203125" style="124" bestFit="1" customWidth="1"/>
    <col min="1799" max="1800" width="9.109375" style="124"/>
    <col min="1801" max="1801" width="10.6640625" style="124" bestFit="1" customWidth="1"/>
    <col min="1802" max="2049" width="9.109375" style="124"/>
    <col min="2050" max="2050" width="39.6640625" style="124" bestFit="1" customWidth="1"/>
    <col min="2051" max="2051" width="10.5546875" style="124" customWidth="1"/>
    <col min="2052" max="2052" width="12.33203125" style="124" bestFit="1" customWidth="1"/>
    <col min="2053" max="2053" width="11.33203125" style="124" bestFit="1" customWidth="1"/>
    <col min="2054" max="2054" width="12.33203125" style="124" bestFit="1" customWidth="1"/>
    <col min="2055" max="2056" width="9.109375" style="124"/>
    <col min="2057" max="2057" width="10.6640625" style="124" bestFit="1" customWidth="1"/>
    <col min="2058" max="2305" width="9.109375" style="124"/>
    <col min="2306" max="2306" width="39.6640625" style="124" bestFit="1" customWidth="1"/>
    <col min="2307" max="2307" width="10.5546875" style="124" customWidth="1"/>
    <col min="2308" max="2308" width="12.33203125" style="124" bestFit="1" customWidth="1"/>
    <col min="2309" max="2309" width="11.33203125" style="124" bestFit="1" customWidth="1"/>
    <col min="2310" max="2310" width="12.33203125" style="124" bestFit="1" customWidth="1"/>
    <col min="2311" max="2312" width="9.109375" style="124"/>
    <col min="2313" max="2313" width="10.6640625" style="124" bestFit="1" customWidth="1"/>
    <col min="2314" max="2561" width="9.109375" style="124"/>
    <col min="2562" max="2562" width="39.6640625" style="124" bestFit="1" customWidth="1"/>
    <col min="2563" max="2563" width="10.5546875" style="124" customWidth="1"/>
    <col min="2564" max="2564" width="12.33203125" style="124" bestFit="1" customWidth="1"/>
    <col min="2565" max="2565" width="11.33203125" style="124" bestFit="1" customWidth="1"/>
    <col min="2566" max="2566" width="12.33203125" style="124" bestFit="1" customWidth="1"/>
    <col min="2567" max="2568" width="9.109375" style="124"/>
    <col min="2569" max="2569" width="10.6640625" style="124" bestFit="1" customWidth="1"/>
    <col min="2570" max="2817" width="9.109375" style="124"/>
    <col min="2818" max="2818" width="39.6640625" style="124" bestFit="1" customWidth="1"/>
    <col min="2819" max="2819" width="10.5546875" style="124" customWidth="1"/>
    <col min="2820" max="2820" width="12.33203125" style="124" bestFit="1" customWidth="1"/>
    <col min="2821" max="2821" width="11.33203125" style="124" bestFit="1" customWidth="1"/>
    <col min="2822" max="2822" width="12.33203125" style="124" bestFit="1" customWidth="1"/>
    <col min="2823" max="2824" width="9.109375" style="124"/>
    <col min="2825" max="2825" width="10.6640625" style="124" bestFit="1" customWidth="1"/>
    <col min="2826" max="3073" width="9.109375" style="124"/>
    <col min="3074" max="3074" width="39.6640625" style="124" bestFit="1" customWidth="1"/>
    <col min="3075" max="3075" width="10.5546875" style="124" customWidth="1"/>
    <col min="3076" max="3076" width="12.33203125" style="124" bestFit="1" customWidth="1"/>
    <col min="3077" max="3077" width="11.33203125" style="124" bestFit="1" customWidth="1"/>
    <col min="3078" max="3078" width="12.33203125" style="124" bestFit="1" customWidth="1"/>
    <col min="3079" max="3080" width="9.109375" style="124"/>
    <col min="3081" max="3081" width="10.6640625" style="124" bestFit="1" customWidth="1"/>
    <col min="3082" max="3329" width="9.109375" style="124"/>
    <col min="3330" max="3330" width="39.6640625" style="124" bestFit="1" customWidth="1"/>
    <col min="3331" max="3331" width="10.5546875" style="124" customWidth="1"/>
    <col min="3332" max="3332" width="12.33203125" style="124" bestFit="1" customWidth="1"/>
    <col min="3333" max="3333" width="11.33203125" style="124" bestFit="1" customWidth="1"/>
    <col min="3334" max="3334" width="12.33203125" style="124" bestFit="1" customWidth="1"/>
    <col min="3335" max="3336" width="9.109375" style="124"/>
    <col min="3337" max="3337" width="10.6640625" style="124" bestFit="1" customWidth="1"/>
    <col min="3338" max="3585" width="9.109375" style="124"/>
    <col min="3586" max="3586" width="39.6640625" style="124" bestFit="1" customWidth="1"/>
    <col min="3587" max="3587" width="10.5546875" style="124" customWidth="1"/>
    <col min="3588" max="3588" width="12.33203125" style="124" bestFit="1" customWidth="1"/>
    <col min="3589" max="3589" width="11.33203125" style="124" bestFit="1" customWidth="1"/>
    <col min="3590" max="3590" width="12.33203125" style="124" bestFit="1" customWidth="1"/>
    <col min="3591" max="3592" width="9.109375" style="124"/>
    <col min="3593" max="3593" width="10.6640625" style="124" bestFit="1" customWidth="1"/>
    <col min="3594" max="3841" width="9.109375" style="124"/>
    <col min="3842" max="3842" width="39.6640625" style="124" bestFit="1" customWidth="1"/>
    <col min="3843" max="3843" width="10.5546875" style="124" customWidth="1"/>
    <col min="3844" max="3844" width="12.33203125" style="124" bestFit="1" customWidth="1"/>
    <col min="3845" max="3845" width="11.33203125" style="124" bestFit="1" customWidth="1"/>
    <col min="3846" max="3846" width="12.33203125" style="124" bestFit="1" customWidth="1"/>
    <col min="3847" max="3848" width="9.109375" style="124"/>
    <col min="3849" max="3849" width="10.6640625" style="124" bestFit="1" customWidth="1"/>
    <col min="3850" max="4097" width="9.109375" style="124"/>
    <col min="4098" max="4098" width="39.6640625" style="124" bestFit="1" customWidth="1"/>
    <col min="4099" max="4099" width="10.5546875" style="124" customWidth="1"/>
    <col min="4100" max="4100" width="12.33203125" style="124" bestFit="1" customWidth="1"/>
    <col min="4101" max="4101" width="11.33203125" style="124" bestFit="1" customWidth="1"/>
    <col min="4102" max="4102" width="12.33203125" style="124" bestFit="1" customWidth="1"/>
    <col min="4103" max="4104" width="9.109375" style="124"/>
    <col min="4105" max="4105" width="10.6640625" style="124" bestFit="1" customWidth="1"/>
    <col min="4106" max="4353" width="9.109375" style="124"/>
    <col min="4354" max="4354" width="39.6640625" style="124" bestFit="1" customWidth="1"/>
    <col min="4355" max="4355" width="10.5546875" style="124" customWidth="1"/>
    <col min="4356" max="4356" width="12.33203125" style="124" bestFit="1" customWidth="1"/>
    <col min="4357" max="4357" width="11.33203125" style="124" bestFit="1" customWidth="1"/>
    <col min="4358" max="4358" width="12.33203125" style="124" bestFit="1" customWidth="1"/>
    <col min="4359" max="4360" width="9.109375" style="124"/>
    <col min="4361" max="4361" width="10.6640625" style="124" bestFit="1" customWidth="1"/>
    <col min="4362" max="4609" width="9.109375" style="124"/>
    <col min="4610" max="4610" width="39.6640625" style="124" bestFit="1" customWidth="1"/>
    <col min="4611" max="4611" width="10.5546875" style="124" customWidth="1"/>
    <col min="4612" max="4612" width="12.33203125" style="124" bestFit="1" customWidth="1"/>
    <col min="4613" max="4613" width="11.33203125" style="124" bestFit="1" customWidth="1"/>
    <col min="4614" max="4614" width="12.33203125" style="124" bestFit="1" customWidth="1"/>
    <col min="4615" max="4616" width="9.109375" style="124"/>
    <col min="4617" max="4617" width="10.6640625" style="124" bestFit="1" customWidth="1"/>
    <col min="4618" max="4865" width="9.109375" style="124"/>
    <col min="4866" max="4866" width="39.6640625" style="124" bestFit="1" customWidth="1"/>
    <col min="4867" max="4867" width="10.5546875" style="124" customWidth="1"/>
    <col min="4868" max="4868" width="12.33203125" style="124" bestFit="1" customWidth="1"/>
    <col min="4869" max="4869" width="11.33203125" style="124" bestFit="1" customWidth="1"/>
    <col min="4870" max="4870" width="12.33203125" style="124" bestFit="1" customWidth="1"/>
    <col min="4871" max="4872" width="9.109375" style="124"/>
    <col min="4873" max="4873" width="10.6640625" style="124" bestFit="1" customWidth="1"/>
    <col min="4874" max="5121" width="9.109375" style="124"/>
    <col min="5122" max="5122" width="39.6640625" style="124" bestFit="1" customWidth="1"/>
    <col min="5123" max="5123" width="10.5546875" style="124" customWidth="1"/>
    <col min="5124" max="5124" width="12.33203125" style="124" bestFit="1" customWidth="1"/>
    <col min="5125" max="5125" width="11.33203125" style="124" bestFit="1" customWidth="1"/>
    <col min="5126" max="5126" width="12.33203125" style="124" bestFit="1" customWidth="1"/>
    <col min="5127" max="5128" width="9.109375" style="124"/>
    <col min="5129" max="5129" width="10.6640625" style="124" bestFit="1" customWidth="1"/>
    <col min="5130" max="5377" width="9.109375" style="124"/>
    <col min="5378" max="5378" width="39.6640625" style="124" bestFit="1" customWidth="1"/>
    <col min="5379" max="5379" width="10.5546875" style="124" customWidth="1"/>
    <col min="5380" max="5380" width="12.33203125" style="124" bestFit="1" customWidth="1"/>
    <col min="5381" max="5381" width="11.33203125" style="124" bestFit="1" customWidth="1"/>
    <col min="5382" max="5382" width="12.33203125" style="124" bestFit="1" customWidth="1"/>
    <col min="5383" max="5384" width="9.109375" style="124"/>
    <col min="5385" max="5385" width="10.6640625" style="124" bestFit="1" customWidth="1"/>
    <col min="5386" max="5633" width="9.109375" style="124"/>
    <col min="5634" max="5634" width="39.6640625" style="124" bestFit="1" customWidth="1"/>
    <col min="5635" max="5635" width="10.5546875" style="124" customWidth="1"/>
    <col min="5636" max="5636" width="12.33203125" style="124" bestFit="1" customWidth="1"/>
    <col min="5637" max="5637" width="11.33203125" style="124" bestFit="1" customWidth="1"/>
    <col min="5638" max="5638" width="12.33203125" style="124" bestFit="1" customWidth="1"/>
    <col min="5639" max="5640" width="9.109375" style="124"/>
    <col min="5641" max="5641" width="10.6640625" style="124" bestFit="1" customWidth="1"/>
    <col min="5642" max="5889" width="9.109375" style="124"/>
    <col min="5890" max="5890" width="39.6640625" style="124" bestFit="1" customWidth="1"/>
    <col min="5891" max="5891" width="10.5546875" style="124" customWidth="1"/>
    <col min="5892" max="5892" width="12.33203125" style="124" bestFit="1" customWidth="1"/>
    <col min="5893" max="5893" width="11.33203125" style="124" bestFit="1" customWidth="1"/>
    <col min="5894" max="5894" width="12.33203125" style="124" bestFit="1" customWidth="1"/>
    <col min="5895" max="5896" width="9.109375" style="124"/>
    <col min="5897" max="5897" width="10.6640625" style="124" bestFit="1" customWidth="1"/>
    <col min="5898" max="6145" width="9.109375" style="124"/>
    <col min="6146" max="6146" width="39.6640625" style="124" bestFit="1" customWidth="1"/>
    <col min="6147" max="6147" width="10.5546875" style="124" customWidth="1"/>
    <col min="6148" max="6148" width="12.33203125" style="124" bestFit="1" customWidth="1"/>
    <col min="6149" max="6149" width="11.33203125" style="124" bestFit="1" customWidth="1"/>
    <col min="6150" max="6150" width="12.33203125" style="124" bestFit="1" customWidth="1"/>
    <col min="6151" max="6152" width="9.109375" style="124"/>
    <col min="6153" max="6153" width="10.6640625" style="124" bestFit="1" customWidth="1"/>
    <col min="6154" max="6401" width="9.109375" style="124"/>
    <col min="6402" max="6402" width="39.6640625" style="124" bestFit="1" customWidth="1"/>
    <col min="6403" max="6403" width="10.5546875" style="124" customWidth="1"/>
    <col min="6404" max="6404" width="12.33203125" style="124" bestFit="1" customWidth="1"/>
    <col min="6405" max="6405" width="11.33203125" style="124" bestFit="1" customWidth="1"/>
    <col min="6406" max="6406" width="12.33203125" style="124" bestFit="1" customWidth="1"/>
    <col min="6407" max="6408" width="9.109375" style="124"/>
    <col min="6409" max="6409" width="10.6640625" style="124" bestFit="1" customWidth="1"/>
    <col min="6410" max="6657" width="9.109375" style="124"/>
    <col min="6658" max="6658" width="39.6640625" style="124" bestFit="1" customWidth="1"/>
    <col min="6659" max="6659" width="10.5546875" style="124" customWidth="1"/>
    <col min="6660" max="6660" width="12.33203125" style="124" bestFit="1" customWidth="1"/>
    <col min="6661" max="6661" width="11.33203125" style="124" bestFit="1" customWidth="1"/>
    <col min="6662" max="6662" width="12.33203125" style="124" bestFit="1" customWidth="1"/>
    <col min="6663" max="6664" width="9.109375" style="124"/>
    <col min="6665" max="6665" width="10.6640625" style="124" bestFit="1" customWidth="1"/>
    <col min="6666" max="6913" width="9.109375" style="124"/>
    <col min="6914" max="6914" width="39.6640625" style="124" bestFit="1" customWidth="1"/>
    <col min="6915" max="6915" width="10.5546875" style="124" customWidth="1"/>
    <col min="6916" max="6916" width="12.33203125" style="124" bestFit="1" customWidth="1"/>
    <col min="6917" max="6917" width="11.33203125" style="124" bestFit="1" customWidth="1"/>
    <col min="6918" max="6918" width="12.33203125" style="124" bestFit="1" customWidth="1"/>
    <col min="6919" max="6920" width="9.109375" style="124"/>
    <col min="6921" max="6921" width="10.6640625" style="124" bestFit="1" customWidth="1"/>
    <col min="6922" max="7169" width="9.109375" style="124"/>
    <col min="7170" max="7170" width="39.6640625" style="124" bestFit="1" customWidth="1"/>
    <col min="7171" max="7171" width="10.5546875" style="124" customWidth="1"/>
    <col min="7172" max="7172" width="12.33203125" style="124" bestFit="1" customWidth="1"/>
    <col min="7173" max="7173" width="11.33203125" style="124" bestFit="1" customWidth="1"/>
    <col min="7174" max="7174" width="12.33203125" style="124" bestFit="1" customWidth="1"/>
    <col min="7175" max="7176" width="9.109375" style="124"/>
    <col min="7177" max="7177" width="10.6640625" style="124" bestFit="1" customWidth="1"/>
    <col min="7178" max="7425" width="9.109375" style="124"/>
    <col min="7426" max="7426" width="39.6640625" style="124" bestFit="1" customWidth="1"/>
    <col min="7427" max="7427" width="10.5546875" style="124" customWidth="1"/>
    <col min="7428" max="7428" width="12.33203125" style="124" bestFit="1" customWidth="1"/>
    <col min="7429" max="7429" width="11.33203125" style="124" bestFit="1" customWidth="1"/>
    <col min="7430" max="7430" width="12.33203125" style="124" bestFit="1" customWidth="1"/>
    <col min="7431" max="7432" width="9.109375" style="124"/>
    <col min="7433" max="7433" width="10.6640625" style="124" bestFit="1" customWidth="1"/>
    <col min="7434" max="7681" width="9.109375" style="124"/>
    <col min="7682" max="7682" width="39.6640625" style="124" bestFit="1" customWidth="1"/>
    <col min="7683" max="7683" width="10.5546875" style="124" customWidth="1"/>
    <col min="7684" max="7684" width="12.33203125" style="124" bestFit="1" customWidth="1"/>
    <col min="7685" max="7685" width="11.33203125" style="124" bestFit="1" customWidth="1"/>
    <col min="7686" max="7686" width="12.33203125" style="124" bestFit="1" customWidth="1"/>
    <col min="7687" max="7688" width="9.109375" style="124"/>
    <col min="7689" max="7689" width="10.6640625" style="124" bestFit="1" customWidth="1"/>
    <col min="7690" max="7937" width="9.109375" style="124"/>
    <col min="7938" max="7938" width="39.6640625" style="124" bestFit="1" customWidth="1"/>
    <col min="7939" max="7939" width="10.5546875" style="124" customWidth="1"/>
    <col min="7940" max="7940" width="12.33203125" style="124" bestFit="1" customWidth="1"/>
    <col min="7941" max="7941" width="11.33203125" style="124" bestFit="1" customWidth="1"/>
    <col min="7942" max="7942" width="12.33203125" style="124" bestFit="1" customWidth="1"/>
    <col min="7943" max="7944" width="9.109375" style="124"/>
    <col min="7945" max="7945" width="10.6640625" style="124" bestFit="1" customWidth="1"/>
    <col min="7946" max="8193" width="9.109375" style="124"/>
    <col min="8194" max="8194" width="39.6640625" style="124" bestFit="1" customWidth="1"/>
    <col min="8195" max="8195" width="10.5546875" style="124" customWidth="1"/>
    <col min="8196" max="8196" width="12.33203125" style="124" bestFit="1" customWidth="1"/>
    <col min="8197" max="8197" width="11.33203125" style="124" bestFit="1" customWidth="1"/>
    <col min="8198" max="8198" width="12.33203125" style="124" bestFit="1" customWidth="1"/>
    <col min="8199" max="8200" width="9.109375" style="124"/>
    <col min="8201" max="8201" width="10.6640625" style="124" bestFit="1" customWidth="1"/>
    <col min="8202" max="8449" width="9.109375" style="124"/>
    <col min="8450" max="8450" width="39.6640625" style="124" bestFit="1" customWidth="1"/>
    <col min="8451" max="8451" width="10.5546875" style="124" customWidth="1"/>
    <col min="8452" max="8452" width="12.33203125" style="124" bestFit="1" customWidth="1"/>
    <col min="8453" max="8453" width="11.33203125" style="124" bestFit="1" customWidth="1"/>
    <col min="8454" max="8454" width="12.33203125" style="124" bestFit="1" customWidth="1"/>
    <col min="8455" max="8456" width="9.109375" style="124"/>
    <col min="8457" max="8457" width="10.6640625" style="124" bestFit="1" customWidth="1"/>
    <col min="8458" max="8705" width="9.109375" style="124"/>
    <col min="8706" max="8706" width="39.6640625" style="124" bestFit="1" customWidth="1"/>
    <col min="8707" max="8707" width="10.5546875" style="124" customWidth="1"/>
    <col min="8708" max="8708" width="12.33203125" style="124" bestFit="1" customWidth="1"/>
    <col min="8709" max="8709" width="11.33203125" style="124" bestFit="1" customWidth="1"/>
    <col min="8710" max="8710" width="12.33203125" style="124" bestFit="1" customWidth="1"/>
    <col min="8711" max="8712" width="9.109375" style="124"/>
    <col min="8713" max="8713" width="10.6640625" style="124" bestFit="1" customWidth="1"/>
    <col min="8714" max="8961" width="9.109375" style="124"/>
    <col min="8962" max="8962" width="39.6640625" style="124" bestFit="1" customWidth="1"/>
    <col min="8963" max="8963" width="10.5546875" style="124" customWidth="1"/>
    <col min="8964" max="8964" width="12.33203125" style="124" bestFit="1" customWidth="1"/>
    <col min="8965" max="8965" width="11.33203125" style="124" bestFit="1" customWidth="1"/>
    <col min="8966" max="8966" width="12.33203125" style="124" bestFit="1" customWidth="1"/>
    <col min="8967" max="8968" width="9.109375" style="124"/>
    <col min="8969" max="8969" width="10.6640625" style="124" bestFit="1" customWidth="1"/>
    <col min="8970" max="9217" width="9.109375" style="124"/>
    <col min="9218" max="9218" width="39.6640625" style="124" bestFit="1" customWidth="1"/>
    <col min="9219" max="9219" width="10.5546875" style="124" customWidth="1"/>
    <col min="9220" max="9220" width="12.33203125" style="124" bestFit="1" customWidth="1"/>
    <col min="9221" max="9221" width="11.33203125" style="124" bestFit="1" customWidth="1"/>
    <col min="9222" max="9222" width="12.33203125" style="124" bestFit="1" customWidth="1"/>
    <col min="9223" max="9224" width="9.109375" style="124"/>
    <col min="9225" max="9225" width="10.6640625" style="124" bestFit="1" customWidth="1"/>
    <col min="9226" max="9473" width="9.109375" style="124"/>
    <col min="9474" max="9474" width="39.6640625" style="124" bestFit="1" customWidth="1"/>
    <col min="9475" max="9475" width="10.5546875" style="124" customWidth="1"/>
    <col min="9476" max="9476" width="12.33203125" style="124" bestFit="1" customWidth="1"/>
    <col min="9477" max="9477" width="11.33203125" style="124" bestFit="1" customWidth="1"/>
    <col min="9478" max="9478" width="12.33203125" style="124" bestFit="1" customWidth="1"/>
    <col min="9479" max="9480" width="9.109375" style="124"/>
    <col min="9481" max="9481" width="10.6640625" style="124" bestFit="1" customWidth="1"/>
    <col min="9482" max="9729" width="9.109375" style="124"/>
    <col min="9730" max="9730" width="39.6640625" style="124" bestFit="1" customWidth="1"/>
    <col min="9731" max="9731" width="10.5546875" style="124" customWidth="1"/>
    <col min="9732" max="9732" width="12.33203125" style="124" bestFit="1" customWidth="1"/>
    <col min="9733" max="9733" width="11.33203125" style="124" bestFit="1" customWidth="1"/>
    <col min="9734" max="9734" width="12.33203125" style="124" bestFit="1" customWidth="1"/>
    <col min="9735" max="9736" width="9.109375" style="124"/>
    <col min="9737" max="9737" width="10.6640625" style="124" bestFit="1" customWidth="1"/>
    <col min="9738" max="9985" width="9.109375" style="124"/>
    <col min="9986" max="9986" width="39.6640625" style="124" bestFit="1" customWidth="1"/>
    <col min="9987" max="9987" width="10.5546875" style="124" customWidth="1"/>
    <col min="9988" max="9988" width="12.33203125" style="124" bestFit="1" customWidth="1"/>
    <col min="9989" max="9989" width="11.33203125" style="124" bestFit="1" customWidth="1"/>
    <col min="9990" max="9990" width="12.33203125" style="124" bestFit="1" customWidth="1"/>
    <col min="9991" max="9992" width="9.109375" style="124"/>
    <col min="9993" max="9993" width="10.6640625" style="124" bestFit="1" customWidth="1"/>
    <col min="9994" max="10241" width="9.109375" style="124"/>
    <col min="10242" max="10242" width="39.6640625" style="124" bestFit="1" customWidth="1"/>
    <col min="10243" max="10243" width="10.5546875" style="124" customWidth="1"/>
    <col min="10244" max="10244" width="12.33203125" style="124" bestFit="1" customWidth="1"/>
    <col min="10245" max="10245" width="11.33203125" style="124" bestFit="1" customWidth="1"/>
    <col min="10246" max="10246" width="12.33203125" style="124" bestFit="1" customWidth="1"/>
    <col min="10247" max="10248" width="9.109375" style="124"/>
    <col min="10249" max="10249" width="10.6640625" style="124" bestFit="1" customWidth="1"/>
    <col min="10250" max="10497" width="9.109375" style="124"/>
    <col min="10498" max="10498" width="39.6640625" style="124" bestFit="1" customWidth="1"/>
    <col min="10499" max="10499" width="10.5546875" style="124" customWidth="1"/>
    <col min="10500" max="10500" width="12.33203125" style="124" bestFit="1" customWidth="1"/>
    <col min="10501" max="10501" width="11.33203125" style="124" bestFit="1" customWidth="1"/>
    <col min="10502" max="10502" width="12.33203125" style="124" bestFit="1" customWidth="1"/>
    <col min="10503" max="10504" width="9.109375" style="124"/>
    <col min="10505" max="10505" width="10.6640625" style="124" bestFit="1" customWidth="1"/>
    <col min="10506" max="10753" width="9.109375" style="124"/>
    <col min="10754" max="10754" width="39.6640625" style="124" bestFit="1" customWidth="1"/>
    <col min="10755" max="10755" width="10.5546875" style="124" customWidth="1"/>
    <col min="10756" max="10756" width="12.33203125" style="124" bestFit="1" customWidth="1"/>
    <col min="10757" max="10757" width="11.33203125" style="124" bestFit="1" customWidth="1"/>
    <col min="10758" max="10758" width="12.33203125" style="124" bestFit="1" customWidth="1"/>
    <col min="10759" max="10760" width="9.109375" style="124"/>
    <col min="10761" max="10761" width="10.6640625" style="124" bestFit="1" customWidth="1"/>
    <col min="10762" max="11009" width="9.109375" style="124"/>
    <col min="11010" max="11010" width="39.6640625" style="124" bestFit="1" customWidth="1"/>
    <col min="11011" max="11011" width="10.5546875" style="124" customWidth="1"/>
    <col min="11012" max="11012" width="12.33203125" style="124" bestFit="1" customWidth="1"/>
    <col min="11013" max="11013" width="11.33203125" style="124" bestFit="1" customWidth="1"/>
    <col min="11014" max="11014" width="12.33203125" style="124" bestFit="1" customWidth="1"/>
    <col min="11015" max="11016" width="9.109375" style="124"/>
    <col min="11017" max="11017" width="10.6640625" style="124" bestFit="1" customWidth="1"/>
    <col min="11018" max="11265" width="9.109375" style="124"/>
    <col min="11266" max="11266" width="39.6640625" style="124" bestFit="1" customWidth="1"/>
    <col min="11267" max="11267" width="10.5546875" style="124" customWidth="1"/>
    <col min="11268" max="11268" width="12.33203125" style="124" bestFit="1" customWidth="1"/>
    <col min="11269" max="11269" width="11.33203125" style="124" bestFit="1" customWidth="1"/>
    <col min="11270" max="11270" width="12.33203125" style="124" bestFit="1" customWidth="1"/>
    <col min="11271" max="11272" width="9.109375" style="124"/>
    <col min="11273" max="11273" width="10.6640625" style="124" bestFit="1" customWidth="1"/>
    <col min="11274" max="11521" width="9.109375" style="124"/>
    <col min="11522" max="11522" width="39.6640625" style="124" bestFit="1" customWidth="1"/>
    <col min="11523" max="11523" width="10.5546875" style="124" customWidth="1"/>
    <col min="11524" max="11524" width="12.33203125" style="124" bestFit="1" customWidth="1"/>
    <col min="11525" max="11525" width="11.33203125" style="124" bestFit="1" customWidth="1"/>
    <col min="11526" max="11526" width="12.33203125" style="124" bestFit="1" customWidth="1"/>
    <col min="11527" max="11528" width="9.109375" style="124"/>
    <col min="11529" max="11529" width="10.6640625" style="124" bestFit="1" customWidth="1"/>
    <col min="11530" max="11777" width="9.109375" style="124"/>
    <col min="11778" max="11778" width="39.6640625" style="124" bestFit="1" customWidth="1"/>
    <col min="11779" max="11779" width="10.5546875" style="124" customWidth="1"/>
    <col min="11780" max="11780" width="12.33203125" style="124" bestFit="1" customWidth="1"/>
    <col min="11781" max="11781" width="11.33203125" style="124" bestFit="1" customWidth="1"/>
    <col min="11782" max="11782" width="12.33203125" style="124" bestFit="1" customWidth="1"/>
    <col min="11783" max="11784" width="9.109375" style="124"/>
    <col min="11785" max="11785" width="10.6640625" style="124" bestFit="1" customWidth="1"/>
    <col min="11786" max="12033" width="9.109375" style="124"/>
    <col min="12034" max="12034" width="39.6640625" style="124" bestFit="1" customWidth="1"/>
    <col min="12035" max="12035" width="10.5546875" style="124" customWidth="1"/>
    <col min="12036" max="12036" width="12.33203125" style="124" bestFit="1" customWidth="1"/>
    <col min="12037" max="12037" width="11.33203125" style="124" bestFit="1" customWidth="1"/>
    <col min="12038" max="12038" width="12.33203125" style="124" bestFit="1" customWidth="1"/>
    <col min="12039" max="12040" width="9.109375" style="124"/>
    <col min="12041" max="12041" width="10.6640625" style="124" bestFit="1" customWidth="1"/>
    <col min="12042" max="12289" width="9.109375" style="124"/>
    <col min="12290" max="12290" width="39.6640625" style="124" bestFit="1" customWidth="1"/>
    <col min="12291" max="12291" width="10.5546875" style="124" customWidth="1"/>
    <col min="12292" max="12292" width="12.33203125" style="124" bestFit="1" customWidth="1"/>
    <col min="12293" max="12293" width="11.33203125" style="124" bestFit="1" customWidth="1"/>
    <col min="12294" max="12294" width="12.33203125" style="124" bestFit="1" customWidth="1"/>
    <col min="12295" max="12296" width="9.109375" style="124"/>
    <col min="12297" max="12297" width="10.6640625" style="124" bestFit="1" customWidth="1"/>
    <col min="12298" max="12545" width="9.109375" style="124"/>
    <col min="12546" max="12546" width="39.6640625" style="124" bestFit="1" customWidth="1"/>
    <col min="12547" max="12547" width="10.5546875" style="124" customWidth="1"/>
    <col min="12548" max="12548" width="12.33203125" style="124" bestFit="1" customWidth="1"/>
    <col min="12549" max="12549" width="11.33203125" style="124" bestFit="1" customWidth="1"/>
    <col min="12550" max="12550" width="12.33203125" style="124" bestFit="1" customWidth="1"/>
    <col min="12551" max="12552" width="9.109375" style="124"/>
    <col min="12553" max="12553" width="10.6640625" style="124" bestFit="1" customWidth="1"/>
    <col min="12554" max="12801" width="9.109375" style="124"/>
    <col min="12802" max="12802" width="39.6640625" style="124" bestFit="1" customWidth="1"/>
    <col min="12803" max="12803" width="10.5546875" style="124" customWidth="1"/>
    <col min="12804" max="12804" width="12.33203125" style="124" bestFit="1" customWidth="1"/>
    <col min="12805" max="12805" width="11.33203125" style="124" bestFit="1" customWidth="1"/>
    <col min="12806" max="12806" width="12.33203125" style="124" bestFit="1" customWidth="1"/>
    <col min="12807" max="12808" width="9.109375" style="124"/>
    <col min="12809" max="12809" width="10.6640625" style="124" bestFit="1" customWidth="1"/>
    <col min="12810" max="13057" width="9.109375" style="124"/>
    <col min="13058" max="13058" width="39.6640625" style="124" bestFit="1" customWidth="1"/>
    <col min="13059" max="13059" width="10.5546875" style="124" customWidth="1"/>
    <col min="13060" max="13060" width="12.33203125" style="124" bestFit="1" customWidth="1"/>
    <col min="13061" max="13061" width="11.33203125" style="124" bestFit="1" customWidth="1"/>
    <col min="13062" max="13062" width="12.33203125" style="124" bestFit="1" customWidth="1"/>
    <col min="13063" max="13064" width="9.109375" style="124"/>
    <col min="13065" max="13065" width="10.6640625" style="124" bestFit="1" customWidth="1"/>
    <col min="13066" max="13313" width="9.109375" style="124"/>
    <col min="13314" max="13314" width="39.6640625" style="124" bestFit="1" customWidth="1"/>
    <col min="13315" max="13315" width="10.5546875" style="124" customWidth="1"/>
    <col min="13316" max="13316" width="12.33203125" style="124" bestFit="1" customWidth="1"/>
    <col min="13317" max="13317" width="11.33203125" style="124" bestFit="1" customWidth="1"/>
    <col min="13318" max="13318" width="12.33203125" style="124" bestFit="1" customWidth="1"/>
    <col min="13319" max="13320" width="9.109375" style="124"/>
    <col min="13321" max="13321" width="10.6640625" style="124" bestFit="1" customWidth="1"/>
    <col min="13322" max="13569" width="9.109375" style="124"/>
    <col min="13570" max="13570" width="39.6640625" style="124" bestFit="1" customWidth="1"/>
    <col min="13571" max="13571" width="10.5546875" style="124" customWidth="1"/>
    <col min="13572" max="13572" width="12.33203125" style="124" bestFit="1" customWidth="1"/>
    <col min="13573" max="13573" width="11.33203125" style="124" bestFit="1" customWidth="1"/>
    <col min="13574" max="13574" width="12.33203125" style="124" bestFit="1" customWidth="1"/>
    <col min="13575" max="13576" width="9.109375" style="124"/>
    <col min="13577" max="13577" width="10.6640625" style="124" bestFit="1" customWidth="1"/>
    <col min="13578" max="13825" width="9.109375" style="124"/>
    <col min="13826" max="13826" width="39.6640625" style="124" bestFit="1" customWidth="1"/>
    <col min="13827" max="13827" width="10.5546875" style="124" customWidth="1"/>
    <col min="13828" max="13828" width="12.33203125" style="124" bestFit="1" customWidth="1"/>
    <col min="13829" max="13829" width="11.33203125" style="124" bestFit="1" customWidth="1"/>
    <col min="13830" max="13830" width="12.33203125" style="124" bestFit="1" customWidth="1"/>
    <col min="13831" max="13832" width="9.109375" style="124"/>
    <col min="13833" max="13833" width="10.6640625" style="124" bestFit="1" customWidth="1"/>
    <col min="13834" max="14081" width="9.109375" style="124"/>
    <col min="14082" max="14082" width="39.6640625" style="124" bestFit="1" customWidth="1"/>
    <col min="14083" max="14083" width="10.5546875" style="124" customWidth="1"/>
    <col min="14084" max="14084" width="12.33203125" style="124" bestFit="1" customWidth="1"/>
    <col min="14085" max="14085" width="11.33203125" style="124" bestFit="1" customWidth="1"/>
    <col min="14086" max="14086" width="12.33203125" style="124" bestFit="1" customWidth="1"/>
    <col min="14087" max="14088" width="9.109375" style="124"/>
    <col min="14089" max="14089" width="10.6640625" style="124" bestFit="1" customWidth="1"/>
    <col min="14090" max="14337" width="9.109375" style="124"/>
    <col min="14338" max="14338" width="39.6640625" style="124" bestFit="1" customWidth="1"/>
    <col min="14339" max="14339" width="10.5546875" style="124" customWidth="1"/>
    <col min="14340" max="14340" width="12.33203125" style="124" bestFit="1" customWidth="1"/>
    <col min="14341" max="14341" width="11.33203125" style="124" bestFit="1" customWidth="1"/>
    <col min="14342" max="14342" width="12.33203125" style="124" bestFit="1" customWidth="1"/>
    <col min="14343" max="14344" width="9.109375" style="124"/>
    <col min="14345" max="14345" width="10.6640625" style="124" bestFit="1" customWidth="1"/>
    <col min="14346" max="14593" width="9.109375" style="124"/>
    <col min="14594" max="14594" width="39.6640625" style="124" bestFit="1" customWidth="1"/>
    <col min="14595" max="14595" width="10.5546875" style="124" customWidth="1"/>
    <col min="14596" max="14596" width="12.33203125" style="124" bestFit="1" customWidth="1"/>
    <col min="14597" max="14597" width="11.33203125" style="124" bestFit="1" customWidth="1"/>
    <col min="14598" max="14598" width="12.33203125" style="124" bestFit="1" customWidth="1"/>
    <col min="14599" max="14600" width="9.109375" style="124"/>
    <col min="14601" max="14601" width="10.6640625" style="124" bestFit="1" customWidth="1"/>
    <col min="14602" max="14849" width="9.109375" style="124"/>
    <col min="14850" max="14850" width="39.6640625" style="124" bestFit="1" customWidth="1"/>
    <col min="14851" max="14851" width="10.5546875" style="124" customWidth="1"/>
    <col min="14852" max="14852" width="12.33203125" style="124" bestFit="1" customWidth="1"/>
    <col min="14853" max="14853" width="11.33203125" style="124" bestFit="1" customWidth="1"/>
    <col min="14854" max="14854" width="12.33203125" style="124" bestFit="1" customWidth="1"/>
    <col min="14855" max="14856" width="9.109375" style="124"/>
    <col min="14857" max="14857" width="10.6640625" style="124" bestFit="1" customWidth="1"/>
    <col min="14858" max="15105" width="9.109375" style="124"/>
    <col min="15106" max="15106" width="39.6640625" style="124" bestFit="1" customWidth="1"/>
    <col min="15107" max="15107" width="10.5546875" style="124" customWidth="1"/>
    <col min="15108" max="15108" width="12.33203125" style="124" bestFit="1" customWidth="1"/>
    <col min="15109" max="15109" width="11.33203125" style="124" bestFit="1" customWidth="1"/>
    <col min="15110" max="15110" width="12.33203125" style="124" bestFit="1" customWidth="1"/>
    <col min="15111" max="15112" width="9.109375" style="124"/>
    <col min="15113" max="15113" width="10.6640625" style="124" bestFit="1" customWidth="1"/>
    <col min="15114" max="15361" width="9.109375" style="124"/>
    <col min="15362" max="15362" width="39.6640625" style="124" bestFit="1" customWidth="1"/>
    <col min="15363" max="15363" width="10.5546875" style="124" customWidth="1"/>
    <col min="15364" max="15364" width="12.33203125" style="124" bestFit="1" customWidth="1"/>
    <col min="15365" max="15365" width="11.33203125" style="124" bestFit="1" customWidth="1"/>
    <col min="15366" max="15366" width="12.33203125" style="124" bestFit="1" customWidth="1"/>
    <col min="15367" max="15368" width="9.109375" style="124"/>
    <col min="15369" max="15369" width="10.6640625" style="124" bestFit="1" customWidth="1"/>
    <col min="15370" max="15617" width="9.109375" style="124"/>
    <col min="15618" max="15618" width="39.6640625" style="124" bestFit="1" customWidth="1"/>
    <col min="15619" max="15619" width="10.5546875" style="124" customWidth="1"/>
    <col min="15620" max="15620" width="12.33203125" style="124" bestFit="1" customWidth="1"/>
    <col min="15621" max="15621" width="11.33203125" style="124" bestFit="1" customWidth="1"/>
    <col min="15622" max="15622" width="12.33203125" style="124" bestFit="1" customWidth="1"/>
    <col min="15623" max="15624" width="9.109375" style="124"/>
    <col min="15625" max="15625" width="10.6640625" style="124" bestFit="1" customWidth="1"/>
    <col min="15626" max="15873" width="9.109375" style="124"/>
    <col min="15874" max="15874" width="39.6640625" style="124" bestFit="1" customWidth="1"/>
    <col min="15875" max="15875" width="10.5546875" style="124" customWidth="1"/>
    <col min="15876" max="15876" width="12.33203125" style="124" bestFit="1" customWidth="1"/>
    <col min="15877" max="15877" width="11.33203125" style="124" bestFit="1" customWidth="1"/>
    <col min="15878" max="15878" width="12.33203125" style="124" bestFit="1" customWidth="1"/>
    <col min="15879" max="15880" width="9.109375" style="124"/>
    <col min="15881" max="15881" width="10.6640625" style="124" bestFit="1" customWidth="1"/>
    <col min="15882" max="16129" width="9.109375" style="124"/>
    <col min="16130" max="16130" width="39.6640625" style="124" bestFit="1" customWidth="1"/>
    <col min="16131" max="16131" width="10.5546875" style="124" customWidth="1"/>
    <col min="16132" max="16132" width="12.33203125" style="124" bestFit="1" customWidth="1"/>
    <col min="16133" max="16133" width="11.33203125" style="124" bestFit="1" customWidth="1"/>
    <col min="16134" max="16134" width="12.33203125" style="124" bestFit="1" customWidth="1"/>
    <col min="16135" max="16136" width="9.109375" style="124"/>
    <col min="16137" max="16137" width="10.6640625" style="124" bestFit="1" customWidth="1"/>
    <col min="16138" max="16384" width="9.109375" style="124"/>
  </cols>
  <sheetData>
    <row r="1" spans="1:12" ht="13.8" thickBot="1" x14ac:dyDescent="0.3">
      <c r="A1" s="124" t="s">
        <v>81</v>
      </c>
      <c r="B1" s="356" t="s">
        <v>336</v>
      </c>
      <c r="C1" s="357"/>
      <c r="D1" s="405"/>
      <c r="E1" s="353">
        <v>0.87551500000000004</v>
      </c>
      <c r="G1" s="559"/>
      <c r="H1" s="559"/>
      <c r="I1" s="559"/>
      <c r="J1" s="298"/>
      <c r="K1" s="309"/>
    </row>
    <row r="2" spans="1:12" x14ac:dyDescent="0.25">
      <c r="A2" s="122" t="s">
        <v>176</v>
      </c>
      <c r="J2" s="298"/>
    </row>
    <row r="3" spans="1:12" x14ac:dyDescent="0.25">
      <c r="A3" s="122" t="s">
        <v>350</v>
      </c>
      <c r="J3" s="298"/>
    </row>
    <row r="4" spans="1:12" x14ac:dyDescent="0.25">
      <c r="J4" s="298"/>
    </row>
    <row r="5" spans="1:12" x14ac:dyDescent="0.25">
      <c r="I5" s="294"/>
      <c r="J5" s="299"/>
    </row>
    <row r="6" spans="1:12" x14ac:dyDescent="0.25">
      <c r="I6" s="143"/>
      <c r="J6" s="300"/>
    </row>
    <row r="7" spans="1:12" x14ac:dyDescent="0.25">
      <c r="A7" s="508" t="s">
        <v>328</v>
      </c>
      <c r="D7" s="406"/>
      <c r="E7" s="407" t="s">
        <v>214</v>
      </c>
      <c r="F7" s="407"/>
      <c r="I7" s="144"/>
      <c r="J7" s="301"/>
    </row>
    <row r="8" spans="1:12" x14ac:dyDescent="0.25">
      <c r="I8" s="146"/>
      <c r="J8" s="302"/>
    </row>
    <row r="9" spans="1:12" x14ac:dyDescent="0.25">
      <c r="A9" s="122" t="s">
        <v>297</v>
      </c>
      <c r="E9" s="537">
        <f>'FAS 87 '!F59</f>
        <v>7836851</v>
      </c>
      <c r="F9" s="537"/>
      <c r="I9" s="145"/>
      <c r="J9" s="303"/>
      <c r="K9" s="174">
        <f>F11</f>
        <v>4819855.6046639998</v>
      </c>
      <c r="L9" s="256" t="s">
        <v>302</v>
      </c>
    </row>
    <row r="10" spans="1:12" x14ac:dyDescent="0.25">
      <c r="A10" s="124" t="s">
        <v>299</v>
      </c>
      <c r="E10" s="538">
        <f>F11-E9</f>
        <v>-3016995.3953360002</v>
      </c>
      <c r="F10" s="539"/>
      <c r="G10" s="292">
        <f>F11/E9</f>
        <v>0.61502453021806847</v>
      </c>
      <c r="I10" s="145"/>
      <c r="J10" s="303"/>
      <c r="K10" s="295">
        <f>(E16+E17+E18)/5</f>
        <v>136793.54999999999</v>
      </c>
      <c r="L10" s="256" t="s">
        <v>303</v>
      </c>
    </row>
    <row r="11" spans="1:12" x14ac:dyDescent="0.25">
      <c r="A11" s="124" t="s">
        <v>50</v>
      </c>
      <c r="E11" s="540"/>
      <c r="F11" s="540">
        <f>'FAS 87 '!F41+'FAS 87 '!F49</f>
        <v>4819855.6046639998</v>
      </c>
      <c r="G11" s="409" t="s">
        <v>66</v>
      </c>
      <c r="I11" s="145"/>
      <c r="J11" s="303"/>
      <c r="K11" s="174"/>
    </row>
    <row r="12" spans="1:12" x14ac:dyDescent="0.25">
      <c r="E12" s="297"/>
      <c r="F12" s="297"/>
      <c r="I12" s="145"/>
      <c r="J12" s="302"/>
      <c r="K12" s="174"/>
    </row>
    <row r="13" spans="1:12" x14ac:dyDescent="0.25">
      <c r="A13" s="122" t="s">
        <v>221</v>
      </c>
      <c r="E13" s="297"/>
      <c r="F13" s="297">
        <f>'FAS 88 Settlement &amp; tracker'!H10</f>
        <v>6573353.7901454996</v>
      </c>
      <c r="G13" s="286" t="s">
        <v>307</v>
      </c>
      <c r="I13" s="145"/>
      <c r="J13" s="304"/>
      <c r="K13" s="174"/>
    </row>
    <row r="14" spans="1:12" x14ac:dyDescent="0.25">
      <c r="A14" s="112"/>
      <c r="E14" s="297"/>
      <c r="I14" s="145"/>
      <c r="J14" s="304"/>
      <c r="K14" s="174">
        <f>F13</f>
        <v>6573353.7901454996</v>
      </c>
      <c r="L14" s="256" t="s">
        <v>333</v>
      </c>
    </row>
    <row r="15" spans="1:12" x14ac:dyDescent="0.25">
      <c r="A15" s="249" t="s">
        <v>383</v>
      </c>
      <c r="D15" s="410" t="s">
        <v>51</v>
      </c>
      <c r="E15" s="297"/>
      <c r="I15" s="145"/>
      <c r="J15" s="302"/>
      <c r="K15" s="174">
        <f>E19/5</f>
        <v>2315373.5160582</v>
      </c>
      <c r="L15" s="256" t="s">
        <v>337</v>
      </c>
    </row>
    <row r="16" spans="1:12" x14ac:dyDescent="0.25">
      <c r="A16" s="122" t="s">
        <v>323</v>
      </c>
      <c r="D16" s="411" t="s">
        <v>41</v>
      </c>
      <c r="E16" s="363">
        <f>Balances!D9</f>
        <v>692690.75</v>
      </c>
      <c r="F16" s="16"/>
      <c r="I16" s="145"/>
      <c r="J16" s="302"/>
      <c r="K16" s="174"/>
    </row>
    <row r="17" spans="1:14" x14ac:dyDescent="0.25">
      <c r="A17" s="122" t="s">
        <v>324</v>
      </c>
      <c r="D17" s="411" t="s">
        <v>42</v>
      </c>
      <c r="E17" s="361">
        <f>Balances!D10</f>
        <v>-639991.63</v>
      </c>
      <c r="F17" s="147"/>
      <c r="I17" s="412"/>
      <c r="J17" s="298"/>
      <c r="K17" s="174"/>
    </row>
    <row r="18" spans="1:14" x14ac:dyDescent="0.25">
      <c r="A18" s="122" t="s">
        <v>325</v>
      </c>
      <c r="D18" s="411" t="s">
        <v>43</v>
      </c>
      <c r="E18" s="541">
        <f>Balances!E7</f>
        <v>631268.63</v>
      </c>
      <c r="F18" s="147"/>
      <c r="I18" s="412"/>
      <c r="J18" s="298"/>
      <c r="K18" s="174"/>
    </row>
    <row r="19" spans="1:14" x14ac:dyDescent="0.25">
      <c r="A19" s="122" t="s">
        <v>326</v>
      </c>
      <c r="D19" s="18"/>
      <c r="E19" s="362">
        <f>'FAS 88 Settlement &amp; tracker'!G28</f>
        <v>11576867.580290999</v>
      </c>
      <c r="F19" s="413" t="s">
        <v>308</v>
      </c>
      <c r="I19" s="412"/>
      <c r="J19" s="298"/>
      <c r="K19" s="174"/>
    </row>
    <row r="20" spans="1:14" x14ac:dyDescent="0.25">
      <c r="A20" s="122" t="s">
        <v>384</v>
      </c>
      <c r="D20" s="397"/>
      <c r="E20" s="363">
        <f>SUM(E16:E19)</f>
        <v>12260835.330290999</v>
      </c>
      <c r="F20" s="257"/>
      <c r="G20" s="414"/>
      <c r="I20" s="412"/>
      <c r="J20" s="298"/>
      <c r="K20" s="174"/>
      <c r="L20" s="254" t="s">
        <v>310</v>
      </c>
      <c r="M20" s="255" t="s">
        <v>309</v>
      </c>
      <c r="N20" s="289">
        <f>Balances!D11</f>
        <v>-1525863.88</v>
      </c>
    </row>
    <row r="21" spans="1:14" x14ac:dyDescent="0.25">
      <c r="D21" s="18"/>
      <c r="E21" s="293"/>
      <c r="F21" s="397"/>
      <c r="I21" s="412"/>
      <c r="J21" s="298"/>
      <c r="K21" s="174"/>
      <c r="M21" s="372" t="s">
        <v>339</v>
      </c>
    </row>
    <row r="22" spans="1:14" x14ac:dyDescent="0.25">
      <c r="A22" s="124" t="s">
        <v>53</v>
      </c>
      <c r="E22" s="297"/>
      <c r="F22" s="297">
        <f>E20/5</f>
        <v>2452167.0660581999</v>
      </c>
      <c r="G22" s="415" t="s">
        <v>54</v>
      </c>
      <c r="I22" s="412"/>
      <c r="J22" s="298"/>
      <c r="K22" s="174"/>
    </row>
    <row r="23" spans="1:14" x14ac:dyDescent="0.25">
      <c r="E23" s="297"/>
      <c r="F23" s="297"/>
      <c r="I23" s="412"/>
      <c r="J23" s="298"/>
      <c r="K23" s="174"/>
    </row>
    <row r="24" spans="1:14" x14ac:dyDescent="0.25">
      <c r="A24" s="175" t="s">
        <v>298</v>
      </c>
      <c r="B24" s="287" t="s">
        <v>51</v>
      </c>
      <c r="C24" s="290">
        <v>43555</v>
      </c>
      <c r="D24" s="354"/>
      <c r="E24" s="297"/>
      <c r="F24" s="297"/>
      <c r="I24" s="412"/>
      <c r="J24" s="298"/>
      <c r="K24" s="174"/>
    </row>
    <row r="25" spans="1:14" x14ac:dyDescent="0.25">
      <c r="A25" s="19" t="s">
        <v>56</v>
      </c>
      <c r="B25" s="20" t="s">
        <v>57</v>
      </c>
      <c r="C25" s="297">
        <f>Balances!J7</f>
        <v>-1911536.09</v>
      </c>
      <c r="D25" s="354">
        <f>E1</f>
        <v>0.87551500000000004</v>
      </c>
      <c r="E25" s="416">
        <f>C25*D25</f>
        <v>-1673578.5198363501</v>
      </c>
      <c r="F25" s="416"/>
      <c r="I25" s="412"/>
      <c r="J25" s="298"/>
      <c r="K25" s="174"/>
    </row>
    <row r="26" spans="1:14" x14ac:dyDescent="0.25">
      <c r="A26" s="19" t="s">
        <v>58</v>
      </c>
      <c r="B26" s="20" t="s">
        <v>59</v>
      </c>
      <c r="C26" s="111">
        <f>Balances!J8</f>
        <v>5334533.16</v>
      </c>
      <c r="D26" s="354">
        <f>E1</f>
        <v>0.87551500000000004</v>
      </c>
      <c r="E26" s="416">
        <f>C26*D26</f>
        <v>4670463.7995774001</v>
      </c>
      <c r="F26" s="416"/>
      <c r="I26" s="412"/>
      <c r="J26" s="298"/>
      <c r="K26" s="174"/>
    </row>
    <row r="27" spans="1:14" x14ac:dyDescent="0.25">
      <c r="A27" s="19" t="s">
        <v>60</v>
      </c>
      <c r="B27" s="20" t="s">
        <v>61</v>
      </c>
      <c r="C27" s="120">
        <f>Balances!J9</f>
        <v>899809.21</v>
      </c>
      <c r="D27" s="417">
        <v>1</v>
      </c>
      <c r="E27" s="416">
        <f>C27*D27</f>
        <v>899809.21</v>
      </c>
      <c r="F27" s="416"/>
      <c r="I27" s="412"/>
      <c r="J27" s="298"/>
      <c r="K27" s="174"/>
    </row>
    <row r="28" spans="1:14" x14ac:dyDescent="0.25">
      <c r="A28" s="19" t="s">
        <v>351</v>
      </c>
      <c r="C28" s="366">
        <f>SUM(C25:C27)</f>
        <v>4322806.28</v>
      </c>
      <c r="D28" s="355"/>
      <c r="E28" s="396">
        <f>SUM(E25:E27)</f>
        <v>3896694.4897410497</v>
      </c>
      <c r="F28" s="359"/>
      <c r="I28" s="412"/>
      <c r="J28" s="298"/>
      <c r="K28" s="174"/>
    </row>
    <row r="29" spans="1:14" x14ac:dyDescent="0.25">
      <c r="A29" s="22"/>
      <c r="C29" s="120"/>
      <c r="D29" s="354"/>
      <c r="E29" s="359"/>
      <c r="F29" s="359"/>
      <c r="I29" s="412"/>
      <c r="J29" s="298"/>
      <c r="K29" s="174"/>
    </row>
    <row r="30" spans="1:14" x14ac:dyDescent="0.25">
      <c r="A30" s="25" t="s">
        <v>62</v>
      </c>
      <c r="B30" s="358"/>
      <c r="C30" s="367"/>
      <c r="E30" s="297">
        <f>'SERP (HC)'!M372</f>
        <v>519132.35999999975</v>
      </c>
      <c r="F30" s="361">
        <f>E30*'SERP (HC)'!N392</f>
        <v>426453.73629863979</v>
      </c>
      <c r="G30" s="121"/>
      <c r="I30" s="412"/>
      <c r="J30" s="298"/>
      <c r="K30" s="174">
        <f>F30</f>
        <v>426453.73629863979</v>
      </c>
      <c r="L30" s="256" t="s">
        <v>306</v>
      </c>
    </row>
    <row r="31" spans="1:14" ht="13.8" thickBot="1" x14ac:dyDescent="0.3">
      <c r="A31" s="25"/>
      <c r="C31" s="120"/>
      <c r="D31" s="281"/>
      <c r="E31" s="360"/>
      <c r="F31" s="360"/>
      <c r="G31" s="24"/>
      <c r="I31" s="412"/>
      <c r="J31" s="298"/>
      <c r="K31" s="174"/>
      <c r="L31" s="256"/>
    </row>
    <row r="32" spans="1:14" x14ac:dyDescent="0.25">
      <c r="B32" s="17"/>
      <c r="E32" s="297"/>
      <c r="F32" s="297"/>
      <c r="I32" s="418" t="s">
        <v>63</v>
      </c>
      <c r="J32" s="298"/>
      <c r="K32" s="174"/>
      <c r="L32" s="124"/>
    </row>
    <row r="33" spans="1:12" ht="13.8" thickBot="1" x14ac:dyDescent="0.3">
      <c r="A33" s="124" t="s">
        <v>40</v>
      </c>
      <c r="B33" s="17"/>
      <c r="E33" s="297"/>
      <c r="F33" s="297">
        <f>F30+F22+F13+F11</f>
        <v>14271830.197166339</v>
      </c>
      <c r="I33" s="419">
        <f>F33+F65</f>
        <v>14964887.93135234</v>
      </c>
      <c r="J33" s="298"/>
      <c r="K33" s="174">
        <f>K9+K10+K14+K15+K30</f>
        <v>14271830.197166339</v>
      </c>
      <c r="L33" s="256" t="s">
        <v>320</v>
      </c>
    </row>
    <row r="34" spans="1:12" x14ac:dyDescent="0.25">
      <c r="B34" s="17"/>
      <c r="E34" s="297"/>
      <c r="F34" s="297"/>
      <c r="I34" s="412"/>
      <c r="J34" s="298"/>
    </row>
    <row r="35" spans="1:12" x14ac:dyDescent="0.25">
      <c r="A35" s="122" t="s">
        <v>349</v>
      </c>
      <c r="B35" s="293">
        <f>E28</f>
        <v>3896694.4897410497</v>
      </c>
      <c r="E35" s="297">
        <f>B35</f>
        <v>3896694.4897410497</v>
      </c>
      <c r="F35" s="31"/>
      <c r="J35" s="298"/>
    </row>
    <row r="36" spans="1:12" x14ac:dyDescent="0.25">
      <c r="A36" s="25" t="s">
        <v>318</v>
      </c>
      <c r="B36" s="368">
        <v>8269970</v>
      </c>
      <c r="C36" s="23"/>
      <c r="D36" s="354"/>
      <c r="E36" s="401">
        <f>B36</f>
        <v>8269970</v>
      </c>
      <c r="F36" s="283"/>
      <c r="J36" s="298"/>
    </row>
    <row r="37" spans="1:12" x14ac:dyDescent="0.25">
      <c r="A37" s="26"/>
      <c r="B37" s="17"/>
      <c r="E37" s="402"/>
      <c r="F37" s="283"/>
      <c r="I37" s="412"/>
      <c r="J37" s="298"/>
    </row>
    <row r="38" spans="1:12" x14ac:dyDescent="0.25">
      <c r="A38" s="26" t="s">
        <v>64</v>
      </c>
      <c r="B38" s="17"/>
      <c r="E38" s="402">
        <f>E36-E35</f>
        <v>4373275.5102589503</v>
      </c>
      <c r="F38" s="283"/>
      <c r="I38" s="412"/>
      <c r="J38" s="298"/>
    </row>
    <row r="39" spans="1:12" x14ac:dyDescent="0.25">
      <c r="A39" s="26" t="s">
        <v>65</v>
      </c>
      <c r="B39" s="17"/>
      <c r="E39" s="401">
        <f>F33-E36</f>
        <v>6001860.1971663386</v>
      </c>
      <c r="F39" s="284"/>
      <c r="I39" s="412"/>
      <c r="J39" s="298"/>
    </row>
    <row r="40" spans="1:12" x14ac:dyDescent="0.25">
      <c r="A40" s="39" t="s">
        <v>107</v>
      </c>
      <c r="B40" s="17"/>
      <c r="E40" s="399">
        <f>SUM(E38:E39)</f>
        <v>10375135.707425289</v>
      </c>
      <c r="F40" s="285"/>
      <c r="I40" s="412"/>
      <c r="J40" s="298"/>
      <c r="K40" s="297"/>
    </row>
    <row r="41" spans="1:12" x14ac:dyDescent="0.25">
      <c r="A41" s="122" t="s">
        <v>330</v>
      </c>
      <c r="B41" s="20"/>
      <c r="C41" s="28"/>
      <c r="D41" s="121"/>
      <c r="E41" s="400" t="s">
        <v>77</v>
      </c>
      <c r="I41" s="412"/>
      <c r="J41" s="298"/>
    </row>
    <row r="42" spans="1:12" x14ac:dyDescent="0.25">
      <c r="B42" s="24"/>
      <c r="E42" s="420"/>
      <c r="I42" s="294"/>
      <c r="J42" s="299"/>
    </row>
    <row r="43" spans="1:12" x14ac:dyDescent="0.25">
      <c r="A43" s="250"/>
      <c r="B43" s="251"/>
      <c r="C43" s="252"/>
      <c r="D43" s="421"/>
      <c r="E43" s="422"/>
      <c r="F43" s="422"/>
      <c r="G43" s="423"/>
      <c r="I43" s="143"/>
      <c r="J43" s="300"/>
    </row>
    <row r="44" spans="1:12" x14ac:dyDescent="0.25">
      <c r="A44" s="508" t="s">
        <v>67</v>
      </c>
      <c r="B44" s="20"/>
      <c r="C44" s="28"/>
      <c r="D44" s="121"/>
      <c r="I44" s="144"/>
      <c r="J44" s="301"/>
    </row>
    <row r="45" spans="1:12" x14ac:dyDescent="0.25">
      <c r="D45" s="424"/>
      <c r="E45" s="407" t="s">
        <v>214</v>
      </c>
      <c r="F45" s="407"/>
      <c r="I45" s="145"/>
      <c r="J45" s="302"/>
    </row>
    <row r="46" spans="1:12" x14ac:dyDescent="0.25">
      <c r="A46" s="122" t="s">
        <v>296</v>
      </c>
      <c r="E46" s="397">
        <f>'FAS 106'!J15</f>
        <v>3045427</v>
      </c>
      <c r="F46" s="397"/>
      <c r="I46" s="145"/>
      <c r="J46" s="305"/>
      <c r="K46" s="111">
        <f>F48</f>
        <v>1599071.7341860002</v>
      </c>
      <c r="L46" s="256" t="s">
        <v>305</v>
      </c>
    </row>
    <row r="47" spans="1:12" x14ac:dyDescent="0.25">
      <c r="A47" s="124" t="s">
        <v>299</v>
      </c>
      <c r="E47" s="408">
        <f>F48-E46</f>
        <v>-1446355.2658139998</v>
      </c>
      <c r="F47" s="425"/>
      <c r="G47" s="33">
        <f>F48/E46</f>
        <v>0.52507307979669193</v>
      </c>
      <c r="I47" s="145"/>
      <c r="J47" s="303"/>
      <c r="K47" s="111">
        <f>F57</f>
        <v>-906014</v>
      </c>
      <c r="L47" s="256" t="s">
        <v>304</v>
      </c>
    </row>
    <row r="48" spans="1:12" x14ac:dyDescent="0.25">
      <c r="A48" s="124" t="s">
        <v>68</v>
      </c>
      <c r="E48" s="297"/>
      <c r="F48" s="363">
        <f>'FAS 106'!F17+'FAS 106'!F25</f>
        <v>1599071.7341860002</v>
      </c>
      <c r="G48" s="409" t="s">
        <v>76</v>
      </c>
      <c r="I48" s="145"/>
      <c r="J48" s="306"/>
    </row>
    <row r="49" spans="1:14" x14ac:dyDescent="0.25">
      <c r="E49" s="297"/>
      <c r="F49" s="297"/>
      <c r="I49" s="145"/>
      <c r="J49" s="302"/>
    </row>
    <row r="50" spans="1:14" x14ac:dyDescent="0.25">
      <c r="A50" s="249" t="s">
        <v>383</v>
      </c>
      <c r="D50" s="410" t="s">
        <v>69</v>
      </c>
      <c r="E50" s="297"/>
      <c r="F50" s="297"/>
      <c r="I50" s="145"/>
      <c r="J50" s="302"/>
    </row>
    <row r="51" spans="1:14" x14ac:dyDescent="0.25">
      <c r="A51" s="122" t="s">
        <v>321</v>
      </c>
      <c r="D51" s="426" t="s">
        <v>46</v>
      </c>
      <c r="E51" s="297">
        <f>Balances!D19</f>
        <v>-295515</v>
      </c>
      <c r="F51" s="297"/>
      <c r="G51" s="415"/>
      <c r="I51" s="145"/>
      <c r="J51" s="307"/>
    </row>
    <row r="52" spans="1:14" x14ac:dyDescent="0.25">
      <c r="A52" s="122" t="s">
        <v>322</v>
      </c>
      <c r="D52" s="426" t="s">
        <v>47</v>
      </c>
      <c r="E52" s="297">
        <f>Balances!D20</f>
        <v>-4297801</v>
      </c>
      <c r="F52" s="297"/>
      <c r="G52" s="415"/>
      <c r="I52" s="145"/>
      <c r="J52" s="308"/>
    </row>
    <row r="53" spans="1:14" x14ac:dyDescent="0.25">
      <c r="A53" s="122" t="s">
        <v>327</v>
      </c>
      <c r="D53" s="426" t="s">
        <v>155</v>
      </c>
      <c r="E53" s="359">
        <f>Balances!D21</f>
        <v>4176</v>
      </c>
      <c r="F53" s="359"/>
      <c r="G53" s="415"/>
      <c r="I53" s="145"/>
      <c r="J53" s="308"/>
    </row>
    <row r="54" spans="1:14" x14ac:dyDescent="0.25">
      <c r="A54" s="242" t="s">
        <v>375</v>
      </c>
      <c r="D54" s="370" t="s">
        <v>372</v>
      </c>
      <c r="E54" s="362">
        <f>Balances!D22</f>
        <v>59070</v>
      </c>
      <c r="F54" s="359"/>
      <c r="G54" s="415"/>
      <c r="I54" s="145"/>
      <c r="J54" s="308"/>
    </row>
    <row r="55" spans="1:14" x14ac:dyDescent="0.25">
      <c r="A55" s="122" t="s">
        <v>384</v>
      </c>
      <c r="D55" s="397"/>
      <c r="E55" s="297">
        <f>SUM(E51:E54)</f>
        <v>-4530070</v>
      </c>
      <c r="F55" s="399" t="s">
        <v>300</v>
      </c>
      <c r="I55" s="145"/>
      <c r="J55" s="302"/>
      <c r="L55" s="254" t="s">
        <v>310</v>
      </c>
      <c r="M55" s="255" t="s">
        <v>317</v>
      </c>
      <c r="N55" s="289">
        <f>E55</f>
        <v>-4530070</v>
      </c>
    </row>
    <row r="56" spans="1:14" x14ac:dyDescent="0.25">
      <c r="D56" s="18"/>
      <c r="E56" s="293"/>
      <c r="F56" s="293"/>
      <c r="I56" s="145"/>
      <c r="J56" s="302"/>
      <c r="M56" s="372" t="s">
        <v>339</v>
      </c>
    </row>
    <row r="57" spans="1:14" x14ac:dyDescent="0.25">
      <c r="A57" s="124" t="s">
        <v>53</v>
      </c>
      <c r="E57" s="297"/>
      <c r="F57" s="293">
        <f>E55/5</f>
        <v>-906014</v>
      </c>
      <c r="I57" s="145"/>
      <c r="J57" s="302"/>
    </row>
    <row r="58" spans="1:14" x14ac:dyDescent="0.25">
      <c r="E58" s="297"/>
      <c r="F58" s="297"/>
      <c r="I58" s="412"/>
      <c r="J58" s="298"/>
    </row>
    <row r="59" spans="1:14" x14ac:dyDescent="0.25">
      <c r="A59" s="175" t="s">
        <v>55</v>
      </c>
      <c r="B59" s="287" t="s">
        <v>51</v>
      </c>
      <c r="C59" s="291">
        <v>43555</v>
      </c>
      <c r="D59" s="354"/>
      <c r="E59" s="297"/>
      <c r="F59" s="297"/>
      <c r="I59" s="412"/>
      <c r="J59" s="298"/>
    </row>
    <row r="60" spans="1:14" x14ac:dyDescent="0.25">
      <c r="A60" s="124" t="s">
        <v>70</v>
      </c>
      <c r="B60" s="1" t="s">
        <v>71</v>
      </c>
      <c r="C60" s="30">
        <f>Balances!J19</f>
        <v>-46619.23</v>
      </c>
      <c r="D60" s="354">
        <f>E1</f>
        <v>0.87551500000000004</v>
      </c>
      <c r="E60" s="416">
        <f>C60*D60</f>
        <v>-40815.835153450003</v>
      </c>
      <c r="F60" s="416"/>
      <c r="I60" s="412"/>
      <c r="J60" s="298"/>
    </row>
    <row r="61" spans="1:14" x14ac:dyDescent="0.25">
      <c r="A61" s="19" t="s">
        <v>72</v>
      </c>
      <c r="B61" s="20" t="s">
        <v>73</v>
      </c>
      <c r="C61" s="365">
        <f>Balances!J20</f>
        <v>924333.24</v>
      </c>
      <c r="D61" s="354">
        <f>D60</f>
        <v>0.87551500000000004</v>
      </c>
      <c r="E61" s="416">
        <f>C61*D61</f>
        <v>809267.61661859998</v>
      </c>
      <c r="F61" s="416"/>
      <c r="I61" s="412"/>
      <c r="J61" s="298"/>
    </row>
    <row r="62" spans="1:14" x14ac:dyDescent="0.25">
      <c r="A62" s="19" t="s">
        <v>74</v>
      </c>
      <c r="B62" s="20" t="s">
        <v>75</v>
      </c>
      <c r="C62" s="365">
        <f>Balances!J21</f>
        <v>2010399.61</v>
      </c>
      <c r="D62" s="354">
        <f>D60</f>
        <v>0.87551500000000004</v>
      </c>
      <c r="E62" s="416">
        <f>C62*D62</f>
        <v>1760135.0145491501</v>
      </c>
      <c r="F62" s="416"/>
      <c r="I62" s="412"/>
      <c r="J62" s="298"/>
    </row>
    <row r="63" spans="1:14" x14ac:dyDescent="0.25">
      <c r="A63" s="124" t="s">
        <v>351</v>
      </c>
      <c r="B63" s="286"/>
      <c r="C63" s="395">
        <f>SUM(C60:C62)</f>
        <v>2888113.62</v>
      </c>
      <c r="D63" s="355"/>
      <c r="E63" s="396">
        <f>SUM(E60:E62)</f>
        <v>2528586.7960143001</v>
      </c>
      <c r="F63" s="359"/>
      <c r="I63" s="412"/>
      <c r="J63" s="298"/>
    </row>
    <row r="64" spans="1:14" x14ac:dyDescent="0.25">
      <c r="B64" s="286"/>
      <c r="C64" s="32"/>
      <c r="D64" s="355"/>
      <c r="E64" s="359"/>
      <c r="F64" s="359"/>
      <c r="I64" s="412"/>
      <c r="J64" s="298"/>
    </row>
    <row r="65" spans="1:14" x14ac:dyDescent="0.25">
      <c r="A65" s="122" t="s">
        <v>40</v>
      </c>
      <c r="B65" s="397"/>
      <c r="C65" s="286"/>
      <c r="E65" s="297"/>
      <c r="F65" s="297">
        <f>F48+F57</f>
        <v>693057.73418600019</v>
      </c>
      <c r="I65" s="412"/>
      <c r="J65" s="298"/>
      <c r="K65" s="111">
        <f>K46+K47</f>
        <v>693057.73418600019</v>
      </c>
      <c r="L65" s="256" t="s">
        <v>320</v>
      </c>
    </row>
    <row r="66" spans="1:14" x14ac:dyDescent="0.25">
      <c r="B66" s="397"/>
      <c r="C66" s="286"/>
      <c r="E66" s="361"/>
      <c r="F66" s="361"/>
      <c r="I66" s="412"/>
      <c r="J66" s="298"/>
    </row>
    <row r="67" spans="1:14" x14ac:dyDescent="0.25">
      <c r="A67" s="122" t="s">
        <v>348</v>
      </c>
      <c r="B67" s="397">
        <f>E63</f>
        <v>2528586.7960143001</v>
      </c>
      <c r="C67" s="286"/>
      <c r="E67" s="361">
        <f>B67</f>
        <v>2528586.7960143001</v>
      </c>
      <c r="F67" s="361"/>
      <c r="I67" s="412"/>
      <c r="J67" s="298"/>
    </row>
    <row r="68" spans="1:14" x14ac:dyDescent="0.25">
      <c r="A68" s="25" t="s">
        <v>318</v>
      </c>
      <c r="B68" s="32">
        <v>2683757</v>
      </c>
      <c r="C68" s="358"/>
      <c r="D68" s="354"/>
      <c r="E68" s="297">
        <f>B68</f>
        <v>2683757</v>
      </c>
      <c r="F68" s="297"/>
      <c r="I68" s="412"/>
      <c r="J68" s="298"/>
    </row>
    <row r="69" spans="1:14" x14ac:dyDescent="0.25">
      <c r="B69" s="286"/>
      <c r="C69" s="358"/>
      <c r="D69" s="354"/>
      <c r="E69" s="297"/>
      <c r="F69" s="297"/>
      <c r="I69" s="412"/>
      <c r="J69" s="298"/>
    </row>
    <row r="70" spans="1:14" s="15" customFormat="1" x14ac:dyDescent="0.25">
      <c r="A70" s="26" t="s">
        <v>64</v>
      </c>
      <c r="B70" s="286"/>
      <c r="C70" s="358"/>
      <c r="D70" s="146"/>
      <c r="E70" s="359">
        <f>E68-E67</f>
        <v>155170.20398569992</v>
      </c>
      <c r="F70" s="32"/>
      <c r="G70" s="286"/>
      <c r="H70" s="146"/>
      <c r="I70" s="145"/>
      <c r="J70" s="302"/>
      <c r="K70" s="120"/>
      <c r="N70" s="120"/>
    </row>
    <row r="71" spans="1:14" x14ac:dyDescent="0.25">
      <c r="A71" s="26" t="s">
        <v>65</v>
      </c>
      <c r="B71" s="398"/>
      <c r="C71" s="292"/>
      <c r="E71" s="364">
        <f>F65-E68</f>
        <v>-1990699.2658139998</v>
      </c>
      <c r="F71" s="282"/>
      <c r="I71" s="412"/>
      <c r="J71" s="298"/>
    </row>
    <row r="72" spans="1:14" x14ac:dyDescent="0.25">
      <c r="A72" s="39" t="s">
        <v>107</v>
      </c>
      <c r="B72" s="286"/>
      <c r="C72" s="286"/>
      <c r="E72" s="399">
        <f>SUM(E70:E71)</f>
        <v>-1835529.0618282999</v>
      </c>
      <c r="F72" s="32"/>
      <c r="I72" s="412"/>
      <c r="J72" s="298"/>
    </row>
    <row r="73" spans="1:14" x14ac:dyDescent="0.25">
      <c r="A73" s="175" t="s">
        <v>319</v>
      </c>
      <c r="B73" s="286"/>
      <c r="C73" s="286"/>
      <c r="E73" s="400" t="s">
        <v>77</v>
      </c>
      <c r="I73" s="412"/>
      <c r="J73" s="298"/>
    </row>
    <row r="74" spans="1:14" x14ac:dyDescent="0.25">
      <c r="E74" s="427" t="s">
        <v>301</v>
      </c>
      <c r="I74" s="412"/>
      <c r="J74" s="298"/>
    </row>
    <row r="75" spans="1:14" x14ac:dyDescent="0.25">
      <c r="B75" s="21"/>
      <c r="I75" s="412"/>
      <c r="J75" s="298"/>
    </row>
    <row r="76" spans="1:14" x14ac:dyDescent="0.25">
      <c r="B76" s="121"/>
      <c r="I76" s="412"/>
      <c r="J76" s="298"/>
    </row>
    <row r="77" spans="1:14" x14ac:dyDescent="0.25">
      <c r="A77" s="253"/>
      <c r="B77" s="253"/>
      <c r="C77" s="253"/>
      <c r="D77" s="423"/>
      <c r="E77" s="423"/>
      <c r="F77" s="423"/>
      <c r="G77" s="423"/>
      <c r="I77" s="412"/>
      <c r="J77" s="298"/>
    </row>
    <row r="78" spans="1:14" x14ac:dyDescent="0.25">
      <c r="I78" s="412"/>
      <c r="J78" s="298"/>
    </row>
    <row r="79" spans="1:14" x14ac:dyDescent="0.25">
      <c r="A79" s="508" t="s">
        <v>245</v>
      </c>
      <c r="E79" s="406" t="s">
        <v>335</v>
      </c>
      <c r="I79" s="412"/>
      <c r="J79" s="298"/>
    </row>
    <row r="80" spans="1:14" x14ac:dyDescent="0.25">
      <c r="A80" s="122" t="s">
        <v>376</v>
      </c>
      <c r="B80" s="428">
        <f>Balances!D13</f>
        <v>27784306</v>
      </c>
      <c r="D80" s="33">
        <f>D60</f>
        <v>0.87551500000000004</v>
      </c>
      <c r="E80" s="429">
        <f>B80*D80</f>
        <v>24325576.66759</v>
      </c>
      <c r="F80" s="121"/>
      <c r="I80" s="412"/>
      <c r="J80" s="298"/>
      <c r="L80" s="254" t="s">
        <v>310</v>
      </c>
      <c r="M80" s="288" t="s">
        <v>245</v>
      </c>
      <c r="N80" s="289">
        <f>E80</f>
        <v>24325576.66759</v>
      </c>
    </row>
    <row r="81" spans="1:13" x14ac:dyDescent="0.25">
      <c r="A81" s="109"/>
      <c r="B81" s="253"/>
      <c r="C81" s="253"/>
      <c r="D81" s="423"/>
      <c r="E81" s="423"/>
      <c r="F81" s="423"/>
      <c r="G81" s="423"/>
      <c r="I81" s="412"/>
      <c r="J81" s="298"/>
      <c r="M81" s="372" t="s">
        <v>342</v>
      </c>
    </row>
    <row r="82" spans="1:13" x14ac:dyDescent="0.25">
      <c r="I82" s="412"/>
      <c r="J82" s="298"/>
    </row>
    <row r="83" spans="1:13" x14ac:dyDescent="0.25">
      <c r="I83" s="412"/>
      <c r="J83" s="298"/>
    </row>
    <row r="84" spans="1:13" x14ac:dyDescent="0.25">
      <c r="J84" s="298"/>
    </row>
    <row r="85" spans="1:13" x14ac:dyDescent="0.25">
      <c r="J85" s="298"/>
    </row>
    <row r="86" spans="1:13" x14ac:dyDescent="0.25">
      <c r="J86" s="298"/>
    </row>
  </sheetData>
  <mergeCells count="1">
    <mergeCell ref="G1:I1"/>
  </mergeCells>
  <pageMargins left="0.25" right="0.25" top="0.75" bottom="0.75" header="0.3" footer="0.3"/>
  <pageSetup scale="49" orientation="landscape" verticalDpi="597" r:id="rId1"/>
  <headerFooter alignWithMargins="0"/>
  <rowBreaks count="1" manualBreakCount="1">
    <brk id="42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86"/>
  <sheetViews>
    <sheetView topLeftCell="A4" zoomScaleNormal="100" workbookViewId="0">
      <selection activeCell="A21" sqref="A21"/>
    </sheetView>
  </sheetViews>
  <sheetFormatPr defaultRowHeight="13.2" x14ac:dyDescent="0.25"/>
  <cols>
    <col min="1" max="1" width="58.88671875" style="14" customWidth="1"/>
    <col min="2" max="2" width="13.5546875" style="14" bestFit="1" customWidth="1"/>
    <col min="3" max="3" width="14.33203125" style="14" bestFit="1" customWidth="1"/>
    <col min="4" max="4" width="12.33203125" style="286" customWidth="1"/>
    <col min="5" max="5" width="18.6640625" style="286" bestFit="1" customWidth="1"/>
    <col min="6" max="6" width="12.6640625" style="286" customWidth="1"/>
    <col min="7" max="7" width="9.44140625" style="286" customWidth="1"/>
    <col min="8" max="8" width="2.33203125" style="286" customWidth="1"/>
    <col min="9" max="9" width="15.109375" style="286" bestFit="1" customWidth="1"/>
    <col min="10" max="10" width="2.88671875" style="14" customWidth="1"/>
    <col min="11" max="11" width="14.88671875" style="111" bestFit="1" customWidth="1"/>
    <col min="12" max="12" width="14.5546875" style="21" customWidth="1"/>
    <col min="13" max="13" width="21.44140625" style="21" bestFit="1" customWidth="1"/>
    <col min="14" max="14" width="12" style="111" bestFit="1" customWidth="1"/>
    <col min="15" max="15" width="14.33203125" style="14" bestFit="1" customWidth="1"/>
    <col min="16" max="257" width="8.88671875" style="14"/>
    <col min="258" max="258" width="39.6640625" style="14" bestFit="1" customWidth="1"/>
    <col min="259" max="259" width="10.5546875" style="14" customWidth="1"/>
    <col min="260" max="260" width="12.33203125" style="14" bestFit="1" customWidth="1"/>
    <col min="261" max="261" width="11.33203125" style="14" bestFit="1" customWidth="1"/>
    <col min="262" max="262" width="12.33203125" style="14" bestFit="1" customWidth="1"/>
    <col min="263" max="264" width="8.88671875" style="14"/>
    <col min="265" max="265" width="10.6640625" style="14" bestFit="1" customWidth="1"/>
    <col min="266" max="513" width="8.88671875" style="14"/>
    <col min="514" max="514" width="39.6640625" style="14" bestFit="1" customWidth="1"/>
    <col min="515" max="515" width="10.5546875" style="14" customWidth="1"/>
    <col min="516" max="516" width="12.33203125" style="14" bestFit="1" customWidth="1"/>
    <col min="517" max="517" width="11.33203125" style="14" bestFit="1" customWidth="1"/>
    <col min="518" max="518" width="12.33203125" style="14" bestFit="1" customWidth="1"/>
    <col min="519" max="520" width="8.88671875" style="14"/>
    <col min="521" max="521" width="10.6640625" style="14" bestFit="1" customWidth="1"/>
    <col min="522" max="769" width="8.88671875" style="14"/>
    <col min="770" max="770" width="39.6640625" style="14" bestFit="1" customWidth="1"/>
    <col min="771" max="771" width="10.5546875" style="14" customWidth="1"/>
    <col min="772" max="772" width="12.33203125" style="14" bestFit="1" customWidth="1"/>
    <col min="773" max="773" width="11.33203125" style="14" bestFit="1" customWidth="1"/>
    <col min="774" max="774" width="12.33203125" style="14" bestFit="1" customWidth="1"/>
    <col min="775" max="776" width="8.88671875" style="14"/>
    <col min="777" max="777" width="10.6640625" style="14" bestFit="1" customWidth="1"/>
    <col min="778" max="1025" width="8.88671875" style="14"/>
    <col min="1026" max="1026" width="39.6640625" style="14" bestFit="1" customWidth="1"/>
    <col min="1027" max="1027" width="10.5546875" style="14" customWidth="1"/>
    <col min="1028" max="1028" width="12.33203125" style="14" bestFit="1" customWidth="1"/>
    <col min="1029" max="1029" width="11.33203125" style="14" bestFit="1" customWidth="1"/>
    <col min="1030" max="1030" width="12.33203125" style="14" bestFit="1" customWidth="1"/>
    <col min="1031" max="1032" width="8.88671875" style="14"/>
    <col min="1033" max="1033" width="10.6640625" style="14" bestFit="1" customWidth="1"/>
    <col min="1034" max="1281" width="8.88671875" style="14"/>
    <col min="1282" max="1282" width="39.6640625" style="14" bestFit="1" customWidth="1"/>
    <col min="1283" max="1283" width="10.5546875" style="14" customWidth="1"/>
    <col min="1284" max="1284" width="12.33203125" style="14" bestFit="1" customWidth="1"/>
    <col min="1285" max="1285" width="11.33203125" style="14" bestFit="1" customWidth="1"/>
    <col min="1286" max="1286" width="12.33203125" style="14" bestFit="1" customWidth="1"/>
    <col min="1287" max="1288" width="8.88671875" style="14"/>
    <col min="1289" max="1289" width="10.6640625" style="14" bestFit="1" customWidth="1"/>
    <col min="1290" max="1537" width="8.88671875" style="14"/>
    <col min="1538" max="1538" width="39.6640625" style="14" bestFit="1" customWidth="1"/>
    <col min="1539" max="1539" width="10.5546875" style="14" customWidth="1"/>
    <col min="1540" max="1540" width="12.33203125" style="14" bestFit="1" customWidth="1"/>
    <col min="1541" max="1541" width="11.33203125" style="14" bestFit="1" customWidth="1"/>
    <col min="1542" max="1542" width="12.33203125" style="14" bestFit="1" customWidth="1"/>
    <col min="1543" max="1544" width="8.88671875" style="14"/>
    <col min="1545" max="1545" width="10.6640625" style="14" bestFit="1" customWidth="1"/>
    <col min="1546" max="1793" width="8.88671875" style="14"/>
    <col min="1794" max="1794" width="39.6640625" style="14" bestFit="1" customWidth="1"/>
    <col min="1795" max="1795" width="10.5546875" style="14" customWidth="1"/>
    <col min="1796" max="1796" width="12.33203125" style="14" bestFit="1" customWidth="1"/>
    <col min="1797" max="1797" width="11.33203125" style="14" bestFit="1" customWidth="1"/>
    <col min="1798" max="1798" width="12.33203125" style="14" bestFit="1" customWidth="1"/>
    <col min="1799" max="1800" width="8.88671875" style="14"/>
    <col min="1801" max="1801" width="10.6640625" style="14" bestFit="1" customWidth="1"/>
    <col min="1802" max="2049" width="8.88671875" style="14"/>
    <col min="2050" max="2050" width="39.6640625" style="14" bestFit="1" customWidth="1"/>
    <col min="2051" max="2051" width="10.5546875" style="14" customWidth="1"/>
    <col min="2052" max="2052" width="12.33203125" style="14" bestFit="1" customWidth="1"/>
    <col min="2053" max="2053" width="11.33203125" style="14" bestFit="1" customWidth="1"/>
    <col min="2054" max="2054" width="12.33203125" style="14" bestFit="1" customWidth="1"/>
    <col min="2055" max="2056" width="8.88671875" style="14"/>
    <col min="2057" max="2057" width="10.6640625" style="14" bestFit="1" customWidth="1"/>
    <col min="2058" max="2305" width="8.88671875" style="14"/>
    <col min="2306" max="2306" width="39.6640625" style="14" bestFit="1" customWidth="1"/>
    <col min="2307" max="2307" width="10.5546875" style="14" customWidth="1"/>
    <col min="2308" max="2308" width="12.33203125" style="14" bestFit="1" customWidth="1"/>
    <col min="2309" max="2309" width="11.33203125" style="14" bestFit="1" customWidth="1"/>
    <col min="2310" max="2310" width="12.33203125" style="14" bestFit="1" customWidth="1"/>
    <col min="2311" max="2312" width="8.88671875" style="14"/>
    <col min="2313" max="2313" width="10.6640625" style="14" bestFit="1" customWidth="1"/>
    <col min="2314" max="2561" width="8.88671875" style="14"/>
    <col min="2562" max="2562" width="39.6640625" style="14" bestFit="1" customWidth="1"/>
    <col min="2563" max="2563" width="10.5546875" style="14" customWidth="1"/>
    <col min="2564" max="2564" width="12.33203125" style="14" bestFit="1" customWidth="1"/>
    <col min="2565" max="2565" width="11.33203125" style="14" bestFit="1" customWidth="1"/>
    <col min="2566" max="2566" width="12.33203125" style="14" bestFit="1" customWidth="1"/>
    <col min="2567" max="2568" width="8.88671875" style="14"/>
    <col min="2569" max="2569" width="10.6640625" style="14" bestFit="1" customWidth="1"/>
    <col min="2570" max="2817" width="8.88671875" style="14"/>
    <col min="2818" max="2818" width="39.6640625" style="14" bestFit="1" customWidth="1"/>
    <col min="2819" max="2819" width="10.5546875" style="14" customWidth="1"/>
    <col min="2820" max="2820" width="12.33203125" style="14" bestFit="1" customWidth="1"/>
    <col min="2821" max="2821" width="11.33203125" style="14" bestFit="1" customWidth="1"/>
    <col min="2822" max="2822" width="12.33203125" style="14" bestFit="1" customWidth="1"/>
    <col min="2823" max="2824" width="8.88671875" style="14"/>
    <col min="2825" max="2825" width="10.6640625" style="14" bestFit="1" customWidth="1"/>
    <col min="2826" max="3073" width="8.88671875" style="14"/>
    <col min="3074" max="3074" width="39.6640625" style="14" bestFit="1" customWidth="1"/>
    <col min="3075" max="3075" width="10.5546875" style="14" customWidth="1"/>
    <col min="3076" max="3076" width="12.33203125" style="14" bestFit="1" customWidth="1"/>
    <col min="3077" max="3077" width="11.33203125" style="14" bestFit="1" customWidth="1"/>
    <col min="3078" max="3078" width="12.33203125" style="14" bestFit="1" customWidth="1"/>
    <col min="3079" max="3080" width="8.88671875" style="14"/>
    <col min="3081" max="3081" width="10.6640625" style="14" bestFit="1" customWidth="1"/>
    <col min="3082" max="3329" width="8.88671875" style="14"/>
    <col min="3330" max="3330" width="39.6640625" style="14" bestFit="1" customWidth="1"/>
    <col min="3331" max="3331" width="10.5546875" style="14" customWidth="1"/>
    <col min="3332" max="3332" width="12.33203125" style="14" bestFit="1" customWidth="1"/>
    <col min="3333" max="3333" width="11.33203125" style="14" bestFit="1" customWidth="1"/>
    <col min="3334" max="3334" width="12.33203125" style="14" bestFit="1" customWidth="1"/>
    <col min="3335" max="3336" width="8.88671875" style="14"/>
    <col min="3337" max="3337" width="10.6640625" style="14" bestFit="1" customWidth="1"/>
    <col min="3338" max="3585" width="8.88671875" style="14"/>
    <col min="3586" max="3586" width="39.6640625" style="14" bestFit="1" customWidth="1"/>
    <col min="3587" max="3587" width="10.5546875" style="14" customWidth="1"/>
    <col min="3588" max="3588" width="12.33203125" style="14" bestFit="1" customWidth="1"/>
    <col min="3589" max="3589" width="11.33203125" style="14" bestFit="1" customWidth="1"/>
    <col min="3590" max="3590" width="12.33203125" style="14" bestFit="1" customWidth="1"/>
    <col min="3591" max="3592" width="8.88671875" style="14"/>
    <col min="3593" max="3593" width="10.6640625" style="14" bestFit="1" customWidth="1"/>
    <col min="3594" max="3841" width="8.88671875" style="14"/>
    <col min="3842" max="3842" width="39.6640625" style="14" bestFit="1" customWidth="1"/>
    <col min="3843" max="3843" width="10.5546875" style="14" customWidth="1"/>
    <col min="3844" max="3844" width="12.33203125" style="14" bestFit="1" customWidth="1"/>
    <col min="3845" max="3845" width="11.33203125" style="14" bestFit="1" customWidth="1"/>
    <col min="3846" max="3846" width="12.33203125" style="14" bestFit="1" customWidth="1"/>
    <col min="3847" max="3848" width="8.88671875" style="14"/>
    <col min="3849" max="3849" width="10.6640625" style="14" bestFit="1" customWidth="1"/>
    <col min="3850" max="4097" width="8.88671875" style="14"/>
    <col min="4098" max="4098" width="39.6640625" style="14" bestFit="1" customWidth="1"/>
    <col min="4099" max="4099" width="10.5546875" style="14" customWidth="1"/>
    <col min="4100" max="4100" width="12.33203125" style="14" bestFit="1" customWidth="1"/>
    <col min="4101" max="4101" width="11.33203125" style="14" bestFit="1" customWidth="1"/>
    <col min="4102" max="4102" width="12.33203125" style="14" bestFit="1" customWidth="1"/>
    <col min="4103" max="4104" width="8.88671875" style="14"/>
    <col min="4105" max="4105" width="10.6640625" style="14" bestFit="1" customWidth="1"/>
    <col min="4106" max="4353" width="8.88671875" style="14"/>
    <col min="4354" max="4354" width="39.6640625" style="14" bestFit="1" customWidth="1"/>
    <col min="4355" max="4355" width="10.5546875" style="14" customWidth="1"/>
    <col min="4356" max="4356" width="12.33203125" style="14" bestFit="1" customWidth="1"/>
    <col min="4357" max="4357" width="11.33203125" style="14" bestFit="1" customWidth="1"/>
    <col min="4358" max="4358" width="12.33203125" style="14" bestFit="1" customWidth="1"/>
    <col min="4359" max="4360" width="8.88671875" style="14"/>
    <col min="4361" max="4361" width="10.6640625" style="14" bestFit="1" customWidth="1"/>
    <col min="4362" max="4609" width="8.88671875" style="14"/>
    <col min="4610" max="4610" width="39.6640625" style="14" bestFit="1" customWidth="1"/>
    <col min="4611" max="4611" width="10.5546875" style="14" customWidth="1"/>
    <col min="4612" max="4612" width="12.33203125" style="14" bestFit="1" customWidth="1"/>
    <col min="4613" max="4613" width="11.33203125" style="14" bestFit="1" customWidth="1"/>
    <col min="4614" max="4614" width="12.33203125" style="14" bestFit="1" customWidth="1"/>
    <col min="4615" max="4616" width="8.88671875" style="14"/>
    <col min="4617" max="4617" width="10.6640625" style="14" bestFit="1" customWidth="1"/>
    <col min="4618" max="4865" width="8.88671875" style="14"/>
    <col min="4866" max="4866" width="39.6640625" style="14" bestFit="1" customWidth="1"/>
    <col min="4867" max="4867" width="10.5546875" style="14" customWidth="1"/>
    <col min="4868" max="4868" width="12.33203125" style="14" bestFit="1" customWidth="1"/>
    <col min="4869" max="4869" width="11.33203125" style="14" bestFit="1" customWidth="1"/>
    <col min="4870" max="4870" width="12.33203125" style="14" bestFit="1" customWidth="1"/>
    <col min="4871" max="4872" width="8.88671875" style="14"/>
    <col min="4873" max="4873" width="10.6640625" style="14" bestFit="1" customWidth="1"/>
    <col min="4874" max="5121" width="8.88671875" style="14"/>
    <col min="5122" max="5122" width="39.6640625" style="14" bestFit="1" customWidth="1"/>
    <col min="5123" max="5123" width="10.5546875" style="14" customWidth="1"/>
    <col min="5124" max="5124" width="12.33203125" style="14" bestFit="1" customWidth="1"/>
    <col min="5125" max="5125" width="11.33203125" style="14" bestFit="1" customWidth="1"/>
    <col min="5126" max="5126" width="12.33203125" style="14" bestFit="1" customWidth="1"/>
    <col min="5127" max="5128" width="8.88671875" style="14"/>
    <col min="5129" max="5129" width="10.6640625" style="14" bestFit="1" customWidth="1"/>
    <col min="5130" max="5377" width="8.88671875" style="14"/>
    <col min="5378" max="5378" width="39.6640625" style="14" bestFit="1" customWidth="1"/>
    <col min="5379" max="5379" width="10.5546875" style="14" customWidth="1"/>
    <col min="5380" max="5380" width="12.33203125" style="14" bestFit="1" customWidth="1"/>
    <col min="5381" max="5381" width="11.33203125" style="14" bestFit="1" customWidth="1"/>
    <col min="5382" max="5382" width="12.33203125" style="14" bestFit="1" customWidth="1"/>
    <col min="5383" max="5384" width="8.88671875" style="14"/>
    <col min="5385" max="5385" width="10.6640625" style="14" bestFit="1" customWidth="1"/>
    <col min="5386" max="5633" width="8.88671875" style="14"/>
    <col min="5634" max="5634" width="39.6640625" style="14" bestFit="1" customWidth="1"/>
    <col min="5635" max="5635" width="10.5546875" style="14" customWidth="1"/>
    <col min="5636" max="5636" width="12.33203125" style="14" bestFit="1" customWidth="1"/>
    <col min="5637" max="5637" width="11.33203125" style="14" bestFit="1" customWidth="1"/>
    <col min="5638" max="5638" width="12.33203125" style="14" bestFit="1" customWidth="1"/>
    <col min="5639" max="5640" width="8.88671875" style="14"/>
    <col min="5641" max="5641" width="10.6640625" style="14" bestFit="1" customWidth="1"/>
    <col min="5642" max="5889" width="8.88671875" style="14"/>
    <col min="5890" max="5890" width="39.6640625" style="14" bestFit="1" customWidth="1"/>
    <col min="5891" max="5891" width="10.5546875" style="14" customWidth="1"/>
    <col min="5892" max="5892" width="12.33203125" style="14" bestFit="1" customWidth="1"/>
    <col min="5893" max="5893" width="11.33203125" style="14" bestFit="1" customWidth="1"/>
    <col min="5894" max="5894" width="12.33203125" style="14" bestFit="1" customWidth="1"/>
    <col min="5895" max="5896" width="8.88671875" style="14"/>
    <col min="5897" max="5897" width="10.6640625" style="14" bestFit="1" customWidth="1"/>
    <col min="5898" max="6145" width="8.88671875" style="14"/>
    <col min="6146" max="6146" width="39.6640625" style="14" bestFit="1" customWidth="1"/>
    <col min="6147" max="6147" width="10.5546875" style="14" customWidth="1"/>
    <col min="6148" max="6148" width="12.33203125" style="14" bestFit="1" customWidth="1"/>
    <col min="6149" max="6149" width="11.33203125" style="14" bestFit="1" customWidth="1"/>
    <col min="6150" max="6150" width="12.33203125" style="14" bestFit="1" customWidth="1"/>
    <col min="6151" max="6152" width="8.88671875" style="14"/>
    <col min="6153" max="6153" width="10.6640625" style="14" bestFit="1" customWidth="1"/>
    <col min="6154" max="6401" width="8.88671875" style="14"/>
    <col min="6402" max="6402" width="39.6640625" style="14" bestFit="1" customWidth="1"/>
    <col min="6403" max="6403" width="10.5546875" style="14" customWidth="1"/>
    <col min="6404" max="6404" width="12.33203125" style="14" bestFit="1" customWidth="1"/>
    <col min="6405" max="6405" width="11.33203125" style="14" bestFit="1" customWidth="1"/>
    <col min="6406" max="6406" width="12.33203125" style="14" bestFit="1" customWidth="1"/>
    <col min="6407" max="6408" width="8.88671875" style="14"/>
    <col min="6409" max="6409" width="10.6640625" style="14" bestFit="1" customWidth="1"/>
    <col min="6410" max="6657" width="8.88671875" style="14"/>
    <col min="6658" max="6658" width="39.6640625" style="14" bestFit="1" customWidth="1"/>
    <col min="6659" max="6659" width="10.5546875" style="14" customWidth="1"/>
    <col min="6660" max="6660" width="12.33203125" style="14" bestFit="1" customWidth="1"/>
    <col min="6661" max="6661" width="11.33203125" style="14" bestFit="1" customWidth="1"/>
    <col min="6662" max="6662" width="12.33203125" style="14" bestFit="1" customWidth="1"/>
    <col min="6663" max="6664" width="8.88671875" style="14"/>
    <col min="6665" max="6665" width="10.6640625" style="14" bestFit="1" customWidth="1"/>
    <col min="6666" max="6913" width="8.88671875" style="14"/>
    <col min="6914" max="6914" width="39.6640625" style="14" bestFit="1" customWidth="1"/>
    <col min="6915" max="6915" width="10.5546875" style="14" customWidth="1"/>
    <col min="6916" max="6916" width="12.33203125" style="14" bestFit="1" customWidth="1"/>
    <col min="6917" max="6917" width="11.33203125" style="14" bestFit="1" customWidth="1"/>
    <col min="6918" max="6918" width="12.33203125" style="14" bestFit="1" customWidth="1"/>
    <col min="6919" max="6920" width="8.88671875" style="14"/>
    <col min="6921" max="6921" width="10.6640625" style="14" bestFit="1" customWidth="1"/>
    <col min="6922" max="7169" width="8.88671875" style="14"/>
    <col min="7170" max="7170" width="39.6640625" style="14" bestFit="1" customWidth="1"/>
    <col min="7171" max="7171" width="10.5546875" style="14" customWidth="1"/>
    <col min="7172" max="7172" width="12.33203125" style="14" bestFit="1" customWidth="1"/>
    <col min="7173" max="7173" width="11.33203125" style="14" bestFit="1" customWidth="1"/>
    <col min="7174" max="7174" width="12.33203125" style="14" bestFit="1" customWidth="1"/>
    <col min="7175" max="7176" width="8.88671875" style="14"/>
    <col min="7177" max="7177" width="10.6640625" style="14" bestFit="1" customWidth="1"/>
    <col min="7178" max="7425" width="8.88671875" style="14"/>
    <col min="7426" max="7426" width="39.6640625" style="14" bestFit="1" customWidth="1"/>
    <col min="7427" max="7427" width="10.5546875" style="14" customWidth="1"/>
    <col min="7428" max="7428" width="12.33203125" style="14" bestFit="1" customWidth="1"/>
    <col min="7429" max="7429" width="11.33203125" style="14" bestFit="1" customWidth="1"/>
    <col min="7430" max="7430" width="12.33203125" style="14" bestFit="1" customWidth="1"/>
    <col min="7431" max="7432" width="8.88671875" style="14"/>
    <col min="7433" max="7433" width="10.6640625" style="14" bestFit="1" customWidth="1"/>
    <col min="7434" max="7681" width="8.88671875" style="14"/>
    <col min="7682" max="7682" width="39.6640625" style="14" bestFit="1" customWidth="1"/>
    <col min="7683" max="7683" width="10.5546875" style="14" customWidth="1"/>
    <col min="7684" max="7684" width="12.33203125" style="14" bestFit="1" customWidth="1"/>
    <col min="7685" max="7685" width="11.33203125" style="14" bestFit="1" customWidth="1"/>
    <col min="7686" max="7686" width="12.33203125" style="14" bestFit="1" customWidth="1"/>
    <col min="7687" max="7688" width="8.88671875" style="14"/>
    <col min="7689" max="7689" width="10.6640625" style="14" bestFit="1" customWidth="1"/>
    <col min="7690" max="7937" width="8.88671875" style="14"/>
    <col min="7938" max="7938" width="39.6640625" style="14" bestFit="1" customWidth="1"/>
    <col min="7939" max="7939" width="10.5546875" style="14" customWidth="1"/>
    <col min="7940" max="7940" width="12.33203125" style="14" bestFit="1" customWidth="1"/>
    <col min="7941" max="7941" width="11.33203125" style="14" bestFit="1" customWidth="1"/>
    <col min="7942" max="7942" width="12.33203125" style="14" bestFit="1" customWidth="1"/>
    <col min="7943" max="7944" width="8.88671875" style="14"/>
    <col min="7945" max="7945" width="10.6640625" style="14" bestFit="1" customWidth="1"/>
    <col min="7946" max="8193" width="8.88671875" style="14"/>
    <col min="8194" max="8194" width="39.6640625" style="14" bestFit="1" customWidth="1"/>
    <col min="8195" max="8195" width="10.5546875" style="14" customWidth="1"/>
    <col min="8196" max="8196" width="12.33203125" style="14" bestFit="1" customWidth="1"/>
    <col min="8197" max="8197" width="11.33203125" style="14" bestFit="1" customWidth="1"/>
    <col min="8198" max="8198" width="12.33203125" style="14" bestFit="1" customWidth="1"/>
    <col min="8199" max="8200" width="8.88671875" style="14"/>
    <col min="8201" max="8201" width="10.6640625" style="14" bestFit="1" customWidth="1"/>
    <col min="8202" max="8449" width="8.88671875" style="14"/>
    <col min="8450" max="8450" width="39.6640625" style="14" bestFit="1" customWidth="1"/>
    <col min="8451" max="8451" width="10.5546875" style="14" customWidth="1"/>
    <col min="8452" max="8452" width="12.33203125" style="14" bestFit="1" customWidth="1"/>
    <col min="8453" max="8453" width="11.33203125" style="14" bestFit="1" customWidth="1"/>
    <col min="8454" max="8454" width="12.33203125" style="14" bestFit="1" customWidth="1"/>
    <col min="8455" max="8456" width="8.88671875" style="14"/>
    <col min="8457" max="8457" width="10.6640625" style="14" bestFit="1" customWidth="1"/>
    <col min="8458" max="8705" width="8.88671875" style="14"/>
    <col min="8706" max="8706" width="39.6640625" style="14" bestFit="1" customWidth="1"/>
    <col min="8707" max="8707" width="10.5546875" style="14" customWidth="1"/>
    <col min="8708" max="8708" width="12.33203125" style="14" bestFit="1" customWidth="1"/>
    <col min="8709" max="8709" width="11.33203125" style="14" bestFit="1" customWidth="1"/>
    <col min="8710" max="8710" width="12.33203125" style="14" bestFit="1" customWidth="1"/>
    <col min="8711" max="8712" width="8.88671875" style="14"/>
    <col min="8713" max="8713" width="10.6640625" style="14" bestFit="1" customWidth="1"/>
    <col min="8714" max="8961" width="8.88671875" style="14"/>
    <col min="8962" max="8962" width="39.6640625" style="14" bestFit="1" customWidth="1"/>
    <col min="8963" max="8963" width="10.5546875" style="14" customWidth="1"/>
    <col min="8964" max="8964" width="12.33203125" style="14" bestFit="1" customWidth="1"/>
    <col min="8965" max="8965" width="11.33203125" style="14" bestFit="1" customWidth="1"/>
    <col min="8966" max="8966" width="12.33203125" style="14" bestFit="1" customWidth="1"/>
    <col min="8967" max="8968" width="8.88671875" style="14"/>
    <col min="8969" max="8969" width="10.6640625" style="14" bestFit="1" customWidth="1"/>
    <col min="8970" max="9217" width="8.88671875" style="14"/>
    <col min="9218" max="9218" width="39.6640625" style="14" bestFit="1" customWidth="1"/>
    <col min="9219" max="9219" width="10.5546875" style="14" customWidth="1"/>
    <col min="9220" max="9220" width="12.33203125" style="14" bestFit="1" customWidth="1"/>
    <col min="9221" max="9221" width="11.33203125" style="14" bestFit="1" customWidth="1"/>
    <col min="9222" max="9222" width="12.33203125" style="14" bestFit="1" customWidth="1"/>
    <col min="9223" max="9224" width="8.88671875" style="14"/>
    <col min="9225" max="9225" width="10.6640625" style="14" bestFit="1" customWidth="1"/>
    <col min="9226" max="9473" width="8.88671875" style="14"/>
    <col min="9474" max="9474" width="39.6640625" style="14" bestFit="1" customWidth="1"/>
    <col min="9475" max="9475" width="10.5546875" style="14" customWidth="1"/>
    <col min="9476" max="9476" width="12.33203125" style="14" bestFit="1" customWidth="1"/>
    <col min="9477" max="9477" width="11.33203125" style="14" bestFit="1" customWidth="1"/>
    <col min="9478" max="9478" width="12.33203125" style="14" bestFit="1" customWidth="1"/>
    <col min="9479" max="9480" width="8.88671875" style="14"/>
    <col min="9481" max="9481" width="10.6640625" style="14" bestFit="1" customWidth="1"/>
    <col min="9482" max="9729" width="8.88671875" style="14"/>
    <col min="9730" max="9730" width="39.6640625" style="14" bestFit="1" customWidth="1"/>
    <col min="9731" max="9731" width="10.5546875" style="14" customWidth="1"/>
    <col min="9732" max="9732" width="12.33203125" style="14" bestFit="1" customWidth="1"/>
    <col min="9733" max="9733" width="11.33203125" style="14" bestFit="1" customWidth="1"/>
    <col min="9734" max="9734" width="12.33203125" style="14" bestFit="1" customWidth="1"/>
    <col min="9735" max="9736" width="8.88671875" style="14"/>
    <col min="9737" max="9737" width="10.6640625" style="14" bestFit="1" customWidth="1"/>
    <col min="9738" max="9985" width="8.88671875" style="14"/>
    <col min="9986" max="9986" width="39.6640625" style="14" bestFit="1" customWidth="1"/>
    <col min="9987" max="9987" width="10.5546875" style="14" customWidth="1"/>
    <col min="9988" max="9988" width="12.33203125" style="14" bestFit="1" customWidth="1"/>
    <col min="9989" max="9989" width="11.33203125" style="14" bestFit="1" customWidth="1"/>
    <col min="9990" max="9990" width="12.33203125" style="14" bestFit="1" customWidth="1"/>
    <col min="9991" max="9992" width="8.88671875" style="14"/>
    <col min="9993" max="9993" width="10.6640625" style="14" bestFit="1" customWidth="1"/>
    <col min="9994" max="10241" width="8.88671875" style="14"/>
    <col min="10242" max="10242" width="39.6640625" style="14" bestFit="1" customWidth="1"/>
    <col min="10243" max="10243" width="10.5546875" style="14" customWidth="1"/>
    <col min="10244" max="10244" width="12.33203125" style="14" bestFit="1" customWidth="1"/>
    <col min="10245" max="10245" width="11.33203125" style="14" bestFit="1" customWidth="1"/>
    <col min="10246" max="10246" width="12.33203125" style="14" bestFit="1" customWidth="1"/>
    <col min="10247" max="10248" width="8.88671875" style="14"/>
    <col min="10249" max="10249" width="10.6640625" style="14" bestFit="1" customWidth="1"/>
    <col min="10250" max="10497" width="8.88671875" style="14"/>
    <col min="10498" max="10498" width="39.6640625" style="14" bestFit="1" customWidth="1"/>
    <col min="10499" max="10499" width="10.5546875" style="14" customWidth="1"/>
    <col min="10500" max="10500" width="12.33203125" style="14" bestFit="1" customWidth="1"/>
    <col min="10501" max="10501" width="11.33203125" style="14" bestFit="1" customWidth="1"/>
    <col min="10502" max="10502" width="12.33203125" style="14" bestFit="1" customWidth="1"/>
    <col min="10503" max="10504" width="8.88671875" style="14"/>
    <col min="10505" max="10505" width="10.6640625" style="14" bestFit="1" customWidth="1"/>
    <col min="10506" max="10753" width="8.88671875" style="14"/>
    <col min="10754" max="10754" width="39.6640625" style="14" bestFit="1" customWidth="1"/>
    <col min="10755" max="10755" width="10.5546875" style="14" customWidth="1"/>
    <col min="10756" max="10756" width="12.33203125" style="14" bestFit="1" customWidth="1"/>
    <col min="10757" max="10757" width="11.33203125" style="14" bestFit="1" customWidth="1"/>
    <col min="10758" max="10758" width="12.33203125" style="14" bestFit="1" customWidth="1"/>
    <col min="10759" max="10760" width="8.88671875" style="14"/>
    <col min="10761" max="10761" width="10.6640625" style="14" bestFit="1" customWidth="1"/>
    <col min="10762" max="11009" width="8.88671875" style="14"/>
    <col min="11010" max="11010" width="39.6640625" style="14" bestFit="1" customWidth="1"/>
    <col min="11011" max="11011" width="10.5546875" style="14" customWidth="1"/>
    <col min="11012" max="11012" width="12.33203125" style="14" bestFit="1" customWidth="1"/>
    <col min="11013" max="11013" width="11.33203125" style="14" bestFit="1" customWidth="1"/>
    <col min="11014" max="11014" width="12.33203125" style="14" bestFit="1" customWidth="1"/>
    <col min="11015" max="11016" width="8.88671875" style="14"/>
    <col min="11017" max="11017" width="10.6640625" style="14" bestFit="1" customWidth="1"/>
    <col min="11018" max="11265" width="8.88671875" style="14"/>
    <col min="11266" max="11266" width="39.6640625" style="14" bestFit="1" customWidth="1"/>
    <col min="11267" max="11267" width="10.5546875" style="14" customWidth="1"/>
    <col min="11268" max="11268" width="12.33203125" style="14" bestFit="1" customWidth="1"/>
    <col min="11269" max="11269" width="11.33203125" style="14" bestFit="1" customWidth="1"/>
    <col min="11270" max="11270" width="12.33203125" style="14" bestFit="1" customWidth="1"/>
    <col min="11271" max="11272" width="8.88671875" style="14"/>
    <col min="11273" max="11273" width="10.6640625" style="14" bestFit="1" customWidth="1"/>
    <col min="11274" max="11521" width="8.88671875" style="14"/>
    <col min="11522" max="11522" width="39.6640625" style="14" bestFit="1" customWidth="1"/>
    <col min="11523" max="11523" width="10.5546875" style="14" customWidth="1"/>
    <col min="11524" max="11524" width="12.33203125" style="14" bestFit="1" customWidth="1"/>
    <col min="11525" max="11525" width="11.33203125" style="14" bestFit="1" customWidth="1"/>
    <col min="11526" max="11526" width="12.33203125" style="14" bestFit="1" customWidth="1"/>
    <col min="11527" max="11528" width="8.88671875" style="14"/>
    <col min="11529" max="11529" width="10.6640625" style="14" bestFit="1" customWidth="1"/>
    <col min="11530" max="11777" width="8.88671875" style="14"/>
    <col min="11778" max="11778" width="39.6640625" style="14" bestFit="1" customWidth="1"/>
    <col min="11779" max="11779" width="10.5546875" style="14" customWidth="1"/>
    <col min="11780" max="11780" width="12.33203125" style="14" bestFit="1" customWidth="1"/>
    <col min="11781" max="11781" width="11.33203125" style="14" bestFit="1" customWidth="1"/>
    <col min="11782" max="11782" width="12.33203125" style="14" bestFit="1" customWidth="1"/>
    <col min="11783" max="11784" width="8.88671875" style="14"/>
    <col min="11785" max="11785" width="10.6640625" style="14" bestFit="1" customWidth="1"/>
    <col min="11786" max="12033" width="8.88671875" style="14"/>
    <col min="12034" max="12034" width="39.6640625" style="14" bestFit="1" customWidth="1"/>
    <col min="12035" max="12035" width="10.5546875" style="14" customWidth="1"/>
    <col min="12036" max="12036" width="12.33203125" style="14" bestFit="1" customWidth="1"/>
    <col min="12037" max="12037" width="11.33203125" style="14" bestFit="1" customWidth="1"/>
    <col min="12038" max="12038" width="12.33203125" style="14" bestFit="1" customWidth="1"/>
    <col min="12039" max="12040" width="8.88671875" style="14"/>
    <col min="12041" max="12041" width="10.6640625" style="14" bestFit="1" customWidth="1"/>
    <col min="12042" max="12289" width="8.88671875" style="14"/>
    <col min="12290" max="12290" width="39.6640625" style="14" bestFit="1" customWidth="1"/>
    <col min="12291" max="12291" width="10.5546875" style="14" customWidth="1"/>
    <col min="12292" max="12292" width="12.33203125" style="14" bestFit="1" customWidth="1"/>
    <col min="12293" max="12293" width="11.33203125" style="14" bestFit="1" customWidth="1"/>
    <col min="12294" max="12294" width="12.33203125" style="14" bestFit="1" customWidth="1"/>
    <col min="12295" max="12296" width="8.88671875" style="14"/>
    <col min="12297" max="12297" width="10.6640625" style="14" bestFit="1" customWidth="1"/>
    <col min="12298" max="12545" width="8.88671875" style="14"/>
    <col min="12546" max="12546" width="39.6640625" style="14" bestFit="1" customWidth="1"/>
    <col min="12547" max="12547" width="10.5546875" style="14" customWidth="1"/>
    <col min="12548" max="12548" width="12.33203125" style="14" bestFit="1" customWidth="1"/>
    <col min="12549" max="12549" width="11.33203125" style="14" bestFit="1" customWidth="1"/>
    <col min="12550" max="12550" width="12.33203125" style="14" bestFit="1" customWidth="1"/>
    <col min="12551" max="12552" width="8.88671875" style="14"/>
    <col min="12553" max="12553" width="10.6640625" style="14" bestFit="1" customWidth="1"/>
    <col min="12554" max="12801" width="8.88671875" style="14"/>
    <col min="12802" max="12802" width="39.6640625" style="14" bestFit="1" customWidth="1"/>
    <col min="12803" max="12803" width="10.5546875" style="14" customWidth="1"/>
    <col min="12804" max="12804" width="12.33203125" style="14" bestFit="1" customWidth="1"/>
    <col min="12805" max="12805" width="11.33203125" style="14" bestFit="1" customWidth="1"/>
    <col min="12806" max="12806" width="12.33203125" style="14" bestFit="1" customWidth="1"/>
    <col min="12807" max="12808" width="8.88671875" style="14"/>
    <col min="12809" max="12809" width="10.6640625" style="14" bestFit="1" customWidth="1"/>
    <col min="12810" max="13057" width="8.88671875" style="14"/>
    <col min="13058" max="13058" width="39.6640625" style="14" bestFit="1" customWidth="1"/>
    <col min="13059" max="13059" width="10.5546875" style="14" customWidth="1"/>
    <col min="13060" max="13060" width="12.33203125" style="14" bestFit="1" customWidth="1"/>
    <col min="13061" max="13061" width="11.33203125" style="14" bestFit="1" customWidth="1"/>
    <col min="13062" max="13062" width="12.33203125" style="14" bestFit="1" customWidth="1"/>
    <col min="13063" max="13064" width="8.88671875" style="14"/>
    <col min="13065" max="13065" width="10.6640625" style="14" bestFit="1" customWidth="1"/>
    <col min="13066" max="13313" width="8.88671875" style="14"/>
    <col min="13314" max="13314" width="39.6640625" style="14" bestFit="1" customWidth="1"/>
    <col min="13315" max="13315" width="10.5546875" style="14" customWidth="1"/>
    <col min="13316" max="13316" width="12.33203125" style="14" bestFit="1" customWidth="1"/>
    <col min="13317" max="13317" width="11.33203125" style="14" bestFit="1" customWidth="1"/>
    <col min="13318" max="13318" width="12.33203125" style="14" bestFit="1" customWidth="1"/>
    <col min="13319" max="13320" width="8.88671875" style="14"/>
    <col min="13321" max="13321" width="10.6640625" style="14" bestFit="1" customWidth="1"/>
    <col min="13322" max="13569" width="8.88671875" style="14"/>
    <col min="13570" max="13570" width="39.6640625" style="14" bestFit="1" customWidth="1"/>
    <col min="13571" max="13571" width="10.5546875" style="14" customWidth="1"/>
    <col min="13572" max="13572" width="12.33203125" style="14" bestFit="1" customWidth="1"/>
    <col min="13573" max="13573" width="11.33203125" style="14" bestFit="1" customWidth="1"/>
    <col min="13574" max="13574" width="12.33203125" style="14" bestFit="1" customWidth="1"/>
    <col min="13575" max="13576" width="8.88671875" style="14"/>
    <col min="13577" max="13577" width="10.6640625" style="14" bestFit="1" customWidth="1"/>
    <col min="13578" max="13825" width="8.88671875" style="14"/>
    <col min="13826" max="13826" width="39.6640625" style="14" bestFit="1" customWidth="1"/>
    <col min="13827" max="13827" width="10.5546875" style="14" customWidth="1"/>
    <col min="13828" max="13828" width="12.33203125" style="14" bestFit="1" customWidth="1"/>
    <col min="13829" max="13829" width="11.33203125" style="14" bestFit="1" customWidth="1"/>
    <col min="13830" max="13830" width="12.33203125" style="14" bestFit="1" customWidth="1"/>
    <col min="13831" max="13832" width="8.88671875" style="14"/>
    <col min="13833" max="13833" width="10.6640625" style="14" bestFit="1" customWidth="1"/>
    <col min="13834" max="14081" width="8.88671875" style="14"/>
    <col min="14082" max="14082" width="39.6640625" style="14" bestFit="1" customWidth="1"/>
    <col min="14083" max="14083" width="10.5546875" style="14" customWidth="1"/>
    <col min="14084" max="14084" width="12.33203125" style="14" bestFit="1" customWidth="1"/>
    <col min="14085" max="14085" width="11.33203125" style="14" bestFit="1" customWidth="1"/>
    <col min="14086" max="14086" width="12.33203125" style="14" bestFit="1" customWidth="1"/>
    <col min="14087" max="14088" width="8.88671875" style="14"/>
    <col min="14089" max="14089" width="10.6640625" style="14" bestFit="1" customWidth="1"/>
    <col min="14090" max="14337" width="8.88671875" style="14"/>
    <col min="14338" max="14338" width="39.6640625" style="14" bestFit="1" customWidth="1"/>
    <col min="14339" max="14339" width="10.5546875" style="14" customWidth="1"/>
    <col min="14340" max="14340" width="12.33203125" style="14" bestFit="1" customWidth="1"/>
    <col min="14341" max="14341" width="11.33203125" style="14" bestFit="1" customWidth="1"/>
    <col min="14342" max="14342" width="12.33203125" style="14" bestFit="1" customWidth="1"/>
    <col min="14343" max="14344" width="8.88671875" style="14"/>
    <col min="14345" max="14345" width="10.6640625" style="14" bestFit="1" customWidth="1"/>
    <col min="14346" max="14593" width="8.88671875" style="14"/>
    <col min="14594" max="14594" width="39.6640625" style="14" bestFit="1" customWidth="1"/>
    <col min="14595" max="14595" width="10.5546875" style="14" customWidth="1"/>
    <col min="14596" max="14596" width="12.33203125" style="14" bestFit="1" customWidth="1"/>
    <col min="14597" max="14597" width="11.33203125" style="14" bestFit="1" customWidth="1"/>
    <col min="14598" max="14598" width="12.33203125" style="14" bestFit="1" customWidth="1"/>
    <col min="14599" max="14600" width="8.88671875" style="14"/>
    <col min="14601" max="14601" width="10.6640625" style="14" bestFit="1" customWidth="1"/>
    <col min="14602" max="14849" width="8.88671875" style="14"/>
    <col min="14850" max="14850" width="39.6640625" style="14" bestFit="1" customWidth="1"/>
    <col min="14851" max="14851" width="10.5546875" style="14" customWidth="1"/>
    <col min="14852" max="14852" width="12.33203125" style="14" bestFit="1" customWidth="1"/>
    <col min="14853" max="14853" width="11.33203125" style="14" bestFit="1" customWidth="1"/>
    <col min="14854" max="14854" width="12.33203125" style="14" bestFit="1" customWidth="1"/>
    <col min="14855" max="14856" width="8.88671875" style="14"/>
    <col min="14857" max="14857" width="10.6640625" style="14" bestFit="1" customWidth="1"/>
    <col min="14858" max="15105" width="8.88671875" style="14"/>
    <col min="15106" max="15106" width="39.6640625" style="14" bestFit="1" customWidth="1"/>
    <col min="15107" max="15107" width="10.5546875" style="14" customWidth="1"/>
    <col min="15108" max="15108" width="12.33203125" style="14" bestFit="1" customWidth="1"/>
    <col min="15109" max="15109" width="11.33203125" style="14" bestFit="1" customWidth="1"/>
    <col min="15110" max="15110" width="12.33203125" style="14" bestFit="1" customWidth="1"/>
    <col min="15111" max="15112" width="8.88671875" style="14"/>
    <col min="15113" max="15113" width="10.6640625" style="14" bestFit="1" customWidth="1"/>
    <col min="15114" max="15361" width="8.88671875" style="14"/>
    <col min="15362" max="15362" width="39.6640625" style="14" bestFit="1" customWidth="1"/>
    <col min="15363" max="15363" width="10.5546875" style="14" customWidth="1"/>
    <col min="15364" max="15364" width="12.33203125" style="14" bestFit="1" customWidth="1"/>
    <col min="15365" max="15365" width="11.33203125" style="14" bestFit="1" customWidth="1"/>
    <col min="15366" max="15366" width="12.33203125" style="14" bestFit="1" customWidth="1"/>
    <col min="15367" max="15368" width="8.88671875" style="14"/>
    <col min="15369" max="15369" width="10.6640625" style="14" bestFit="1" customWidth="1"/>
    <col min="15370" max="15617" width="8.88671875" style="14"/>
    <col min="15618" max="15618" width="39.6640625" style="14" bestFit="1" customWidth="1"/>
    <col min="15619" max="15619" width="10.5546875" style="14" customWidth="1"/>
    <col min="15620" max="15620" width="12.33203125" style="14" bestFit="1" customWidth="1"/>
    <col min="15621" max="15621" width="11.33203125" style="14" bestFit="1" customWidth="1"/>
    <col min="15622" max="15622" width="12.33203125" style="14" bestFit="1" customWidth="1"/>
    <col min="15623" max="15624" width="8.88671875" style="14"/>
    <col min="15625" max="15625" width="10.6640625" style="14" bestFit="1" customWidth="1"/>
    <col min="15626" max="15873" width="8.88671875" style="14"/>
    <col min="15874" max="15874" width="39.6640625" style="14" bestFit="1" customWidth="1"/>
    <col min="15875" max="15875" width="10.5546875" style="14" customWidth="1"/>
    <col min="15876" max="15876" width="12.33203125" style="14" bestFit="1" customWidth="1"/>
    <col min="15877" max="15877" width="11.33203125" style="14" bestFit="1" customWidth="1"/>
    <col min="15878" max="15878" width="12.33203125" style="14" bestFit="1" customWidth="1"/>
    <col min="15879" max="15880" width="8.88671875" style="14"/>
    <col min="15881" max="15881" width="10.6640625" style="14" bestFit="1" customWidth="1"/>
    <col min="15882" max="16129" width="8.88671875" style="14"/>
    <col min="16130" max="16130" width="39.6640625" style="14" bestFit="1" customWidth="1"/>
    <col min="16131" max="16131" width="10.5546875" style="14" customWidth="1"/>
    <col min="16132" max="16132" width="12.33203125" style="14" bestFit="1" customWidth="1"/>
    <col min="16133" max="16133" width="11.33203125" style="14" bestFit="1" customWidth="1"/>
    <col min="16134" max="16134" width="12.33203125" style="14" bestFit="1" customWidth="1"/>
    <col min="16135" max="16136" width="8.88671875" style="14"/>
    <col min="16137" max="16137" width="10.6640625" style="14" bestFit="1" customWidth="1"/>
    <col min="16138" max="16384" width="8.88671875" style="14"/>
  </cols>
  <sheetData>
    <row r="1" spans="1:14" ht="13.8" thickBot="1" x14ac:dyDescent="0.3">
      <c r="A1" s="14" t="s">
        <v>81</v>
      </c>
      <c r="B1" s="356" t="s">
        <v>336</v>
      </c>
      <c r="C1" s="357"/>
      <c r="D1" s="405"/>
      <c r="E1" s="353">
        <v>0.87551500000000004</v>
      </c>
      <c r="G1" s="559"/>
      <c r="H1" s="559"/>
      <c r="I1" s="559"/>
      <c r="J1" s="298"/>
      <c r="K1" s="309"/>
    </row>
    <row r="2" spans="1:14" x14ac:dyDescent="0.25">
      <c r="A2" s="13" t="s">
        <v>176</v>
      </c>
      <c r="J2" s="298"/>
    </row>
    <row r="3" spans="1:14" x14ac:dyDescent="0.25">
      <c r="A3" s="122" t="s">
        <v>350</v>
      </c>
      <c r="J3" s="298"/>
    </row>
    <row r="4" spans="1:14" x14ac:dyDescent="0.25">
      <c r="J4" s="298"/>
    </row>
    <row r="5" spans="1:14" x14ac:dyDescent="0.25">
      <c r="I5" s="294"/>
      <c r="J5" s="299"/>
    </row>
    <row r="6" spans="1:14" x14ac:dyDescent="0.25">
      <c r="I6" s="143"/>
      <c r="J6" s="300"/>
    </row>
    <row r="7" spans="1:14" x14ac:dyDescent="0.25">
      <c r="A7" s="29" t="s">
        <v>328</v>
      </c>
      <c r="D7" s="406"/>
      <c r="E7" s="407" t="s">
        <v>214</v>
      </c>
      <c r="F7" s="407"/>
      <c r="I7" s="144"/>
      <c r="J7" s="301"/>
    </row>
    <row r="8" spans="1:14" x14ac:dyDescent="0.25">
      <c r="I8" s="146"/>
      <c r="J8" s="302"/>
    </row>
    <row r="9" spans="1:14" x14ac:dyDescent="0.25">
      <c r="A9" s="122" t="s">
        <v>297</v>
      </c>
      <c r="E9" s="397">
        <f>'FAS 87 '!F31</f>
        <v>1929598</v>
      </c>
      <c r="F9" s="397"/>
      <c r="I9" s="145"/>
      <c r="J9" s="303"/>
      <c r="K9" s="174">
        <f>F11</f>
        <v>179749.72393500013</v>
      </c>
      <c r="L9" s="256" t="s">
        <v>302</v>
      </c>
    </row>
    <row r="10" spans="1:14" x14ac:dyDescent="0.25">
      <c r="A10" s="14" t="s">
        <v>299</v>
      </c>
      <c r="E10" s="408">
        <f>F11-E9</f>
        <v>-1749848.2760649999</v>
      </c>
      <c r="G10" s="292">
        <f>F11/E9</f>
        <v>9.3153975042988293E-2</v>
      </c>
      <c r="I10" s="145"/>
      <c r="J10" s="303"/>
      <c r="K10" s="295">
        <f>(E16+E17+E18)/5</f>
        <v>-305172.77599999995</v>
      </c>
      <c r="L10" s="256" t="s">
        <v>303</v>
      </c>
    </row>
    <row r="11" spans="1:14" x14ac:dyDescent="0.25">
      <c r="A11" s="14" t="s">
        <v>50</v>
      </c>
      <c r="E11" s="297"/>
      <c r="F11" s="297">
        <f>'FAS 87 '!F13+'FAS 87 '!F21</f>
        <v>179749.72393500013</v>
      </c>
      <c r="G11" s="409" t="s">
        <v>66</v>
      </c>
      <c r="I11" s="145"/>
      <c r="J11" s="303"/>
      <c r="K11" s="174"/>
    </row>
    <row r="12" spans="1:14" x14ac:dyDescent="0.25">
      <c r="E12" s="297"/>
      <c r="F12" s="297"/>
      <c r="I12" s="145"/>
      <c r="J12" s="302"/>
      <c r="K12" s="174"/>
    </row>
    <row r="13" spans="1:14" x14ac:dyDescent="0.25">
      <c r="A13" s="122" t="s">
        <v>221</v>
      </c>
      <c r="E13" s="297"/>
      <c r="F13" s="297">
        <f>'FAS 88 Settlement &amp; tracker'!H10</f>
        <v>6573353.7901454996</v>
      </c>
      <c r="G13" s="286" t="s">
        <v>307</v>
      </c>
      <c r="I13" s="145"/>
      <c r="J13" s="304"/>
      <c r="K13" s="174"/>
    </row>
    <row r="14" spans="1:14" s="34" customFormat="1" x14ac:dyDescent="0.25">
      <c r="A14" s="112"/>
      <c r="D14" s="286"/>
      <c r="E14" s="297"/>
      <c r="F14" s="286"/>
      <c r="G14" s="286"/>
      <c r="H14" s="286"/>
      <c r="I14" s="145"/>
      <c r="J14" s="304"/>
      <c r="K14" s="174">
        <f>F13</f>
        <v>6573353.7901454996</v>
      </c>
      <c r="L14" s="256" t="s">
        <v>333</v>
      </c>
      <c r="M14" s="21"/>
      <c r="N14" s="111"/>
    </row>
    <row r="15" spans="1:14" x14ac:dyDescent="0.25">
      <c r="A15" s="249" t="s">
        <v>383</v>
      </c>
      <c r="D15" s="410" t="s">
        <v>51</v>
      </c>
      <c r="E15" s="297"/>
      <c r="I15" s="145"/>
      <c r="J15" s="302"/>
      <c r="K15" s="174">
        <f>E19/5</f>
        <v>2315373.5160582</v>
      </c>
      <c r="L15" s="256" t="s">
        <v>337</v>
      </c>
    </row>
    <row r="16" spans="1:14" x14ac:dyDescent="0.25">
      <c r="A16" s="122" t="s">
        <v>323</v>
      </c>
      <c r="D16" s="411" t="s">
        <v>41</v>
      </c>
      <c r="E16" s="363">
        <f>Balances!D9</f>
        <v>692690.75</v>
      </c>
      <c r="F16" s="16"/>
      <c r="I16" s="145"/>
      <c r="J16" s="302"/>
      <c r="K16" s="174"/>
    </row>
    <row r="17" spans="1:14" x14ac:dyDescent="0.25">
      <c r="A17" s="122" t="s">
        <v>324</v>
      </c>
      <c r="D17" s="411" t="s">
        <v>42</v>
      </c>
      <c r="E17" s="361">
        <f>Balances!D10</f>
        <v>-639991.63</v>
      </c>
      <c r="F17" s="147"/>
      <c r="I17" s="412"/>
      <c r="J17" s="298"/>
      <c r="K17" s="174"/>
    </row>
    <row r="18" spans="1:14" x14ac:dyDescent="0.25">
      <c r="A18" s="122" t="s">
        <v>325</v>
      </c>
      <c r="D18" s="411" t="s">
        <v>43</v>
      </c>
      <c r="E18" s="361">
        <f>Balances!D7+Balances!D8</f>
        <v>-1578563</v>
      </c>
      <c r="F18" s="147"/>
      <c r="I18" s="412"/>
      <c r="J18" s="298"/>
      <c r="K18" s="174"/>
    </row>
    <row r="19" spans="1:14" s="124" customFormat="1" x14ac:dyDescent="0.25">
      <c r="A19" s="122" t="s">
        <v>326</v>
      </c>
      <c r="D19" s="18"/>
      <c r="E19" s="362">
        <f>'FAS 88 Settlement &amp; tracker'!G28</f>
        <v>11576867.580290999</v>
      </c>
      <c r="F19" s="413" t="s">
        <v>308</v>
      </c>
      <c r="G19" s="286"/>
      <c r="H19" s="286"/>
      <c r="I19" s="412"/>
      <c r="J19" s="298"/>
      <c r="K19" s="174"/>
      <c r="L19" s="21"/>
      <c r="M19" s="21"/>
      <c r="N19" s="111"/>
    </row>
    <row r="20" spans="1:14" x14ac:dyDescent="0.25">
      <c r="A20" s="13" t="s">
        <v>384</v>
      </c>
      <c r="D20" s="397"/>
      <c r="E20" s="363">
        <f>SUM(E16:E19)</f>
        <v>10051003.700291</v>
      </c>
      <c r="F20" s="257"/>
      <c r="G20" s="414"/>
      <c r="I20" s="412"/>
      <c r="J20" s="298"/>
      <c r="K20" s="174"/>
      <c r="L20" s="254" t="s">
        <v>310</v>
      </c>
      <c r="M20" s="255" t="s">
        <v>309</v>
      </c>
      <c r="N20" s="289">
        <f>Balances!D11</f>
        <v>-1525863.88</v>
      </c>
    </row>
    <row r="21" spans="1:14" x14ac:dyDescent="0.25">
      <c r="D21" s="18"/>
      <c r="E21" s="293"/>
      <c r="F21" s="397"/>
      <c r="I21" s="412"/>
      <c r="J21" s="298"/>
      <c r="K21" s="174"/>
      <c r="M21" s="372" t="s">
        <v>339</v>
      </c>
    </row>
    <row r="22" spans="1:14" x14ac:dyDescent="0.25">
      <c r="A22" s="14" t="s">
        <v>53</v>
      </c>
      <c r="E22" s="297"/>
      <c r="F22" s="297">
        <f>E20/5</f>
        <v>2010200.7400582</v>
      </c>
      <c r="G22" s="415" t="s">
        <v>54</v>
      </c>
      <c r="I22" s="412"/>
      <c r="J22" s="298"/>
      <c r="K22" s="174"/>
    </row>
    <row r="23" spans="1:14" x14ac:dyDescent="0.25">
      <c r="E23" s="297"/>
      <c r="F23" s="297"/>
      <c r="I23" s="412"/>
      <c r="J23" s="298"/>
      <c r="K23" s="174"/>
    </row>
    <row r="24" spans="1:14" x14ac:dyDescent="0.25">
      <c r="A24" s="175" t="s">
        <v>298</v>
      </c>
      <c r="B24" s="287" t="s">
        <v>51</v>
      </c>
      <c r="C24" s="290">
        <v>43555</v>
      </c>
      <c r="D24" s="354"/>
      <c r="E24" s="297"/>
      <c r="F24" s="297"/>
      <c r="I24" s="412"/>
      <c r="J24" s="298"/>
      <c r="K24" s="174"/>
    </row>
    <row r="25" spans="1:14" x14ac:dyDescent="0.25">
      <c r="A25" s="19" t="s">
        <v>56</v>
      </c>
      <c r="B25" s="20" t="s">
        <v>57</v>
      </c>
      <c r="C25" s="297">
        <f>Balances!J7</f>
        <v>-1911536.09</v>
      </c>
      <c r="D25" s="354">
        <f>E1</f>
        <v>0.87551500000000004</v>
      </c>
      <c r="E25" s="416">
        <f>C25*D25</f>
        <v>-1673578.5198363501</v>
      </c>
      <c r="F25" s="416"/>
      <c r="I25" s="412"/>
      <c r="J25" s="298"/>
      <c r="K25" s="174"/>
    </row>
    <row r="26" spans="1:14" x14ac:dyDescent="0.25">
      <c r="A26" s="19" t="s">
        <v>58</v>
      </c>
      <c r="B26" s="20" t="s">
        <v>59</v>
      </c>
      <c r="C26" s="111">
        <f>Balances!J8</f>
        <v>5334533.16</v>
      </c>
      <c r="D26" s="354">
        <f>E1</f>
        <v>0.87551500000000004</v>
      </c>
      <c r="E26" s="416">
        <f>C26*D26</f>
        <v>4670463.7995774001</v>
      </c>
      <c r="F26" s="416"/>
      <c r="I26" s="412"/>
      <c r="J26" s="298"/>
      <c r="K26" s="174"/>
    </row>
    <row r="27" spans="1:14" x14ac:dyDescent="0.25">
      <c r="A27" s="19" t="s">
        <v>60</v>
      </c>
      <c r="B27" s="20" t="s">
        <v>61</v>
      </c>
      <c r="C27" s="120">
        <f>Balances!J9</f>
        <v>899809.21</v>
      </c>
      <c r="D27" s="417">
        <v>1</v>
      </c>
      <c r="E27" s="416">
        <f>C27*D27</f>
        <v>899809.21</v>
      </c>
      <c r="F27" s="416"/>
      <c r="I27" s="412"/>
      <c r="J27" s="298"/>
      <c r="K27" s="174"/>
    </row>
    <row r="28" spans="1:14" x14ac:dyDescent="0.25">
      <c r="A28" s="19" t="s">
        <v>351</v>
      </c>
      <c r="C28" s="366">
        <f>SUM(C25:C27)</f>
        <v>4322806.28</v>
      </c>
      <c r="D28" s="355"/>
      <c r="E28" s="396">
        <f>SUM(E25:E27)</f>
        <v>3896694.4897410497</v>
      </c>
      <c r="F28" s="359"/>
      <c r="I28" s="412"/>
      <c r="J28" s="298"/>
      <c r="K28" s="174"/>
    </row>
    <row r="29" spans="1:14" x14ac:dyDescent="0.25">
      <c r="A29" s="22"/>
      <c r="C29" s="120"/>
      <c r="D29" s="354"/>
      <c r="E29" s="359"/>
      <c r="F29" s="359"/>
      <c r="I29" s="412"/>
      <c r="J29" s="298"/>
      <c r="K29" s="174"/>
    </row>
    <row r="30" spans="1:14" x14ac:dyDescent="0.25">
      <c r="A30" s="25" t="s">
        <v>62</v>
      </c>
      <c r="B30" s="358"/>
      <c r="C30" s="367"/>
      <c r="E30" s="297">
        <f>'SERP (HC)'!M372</f>
        <v>519132.35999999975</v>
      </c>
      <c r="F30" s="361">
        <f>E30*'SERP (HC)'!N392</f>
        <v>426453.73629863979</v>
      </c>
      <c r="G30" s="121"/>
      <c r="I30" s="412"/>
      <c r="J30" s="298"/>
      <c r="K30" s="174">
        <f>F30</f>
        <v>426453.73629863979</v>
      </c>
      <c r="L30" s="256" t="s">
        <v>306</v>
      </c>
    </row>
    <row r="31" spans="1:14" s="124" customFormat="1" ht="13.8" thickBot="1" x14ac:dyDescent="0.3">
      <c r="A31" s="25"/>
      <c r="C31" s="120"/>
      <c r="D31" s="281"/>
      <c r="E31" s="360"/>
      <c r="F31" s="360"/>
      <c r="G31" s="24"/>
      <c r="H31" s="286"/>
      <c r="I31" s="412"/>
      <c r="J31" s="298"/>
      <c r="K31" s="174"/>
      <c r="L31" s="256"/>
      <c r="M31" s="21"/>
      <c r="N31" s="111"/>
    </row>
    <row r="32" spans="1:14" x14ac:dyDescent="0.25">
      <c r="B32" s="17"/>
      <c r="E32" s="297"/>
      <c r="F32" s="297"/>
      <c r="I32" s="418" t="s">
        <v>63</v>
      </c>
      <c r="J32" s="298"/>
      <c r="K32" s="174"/>
      <c r="L32" s="14"/>
    </row>
    <row r="33" spans="1:12" ht="13.8" thickBot="1" x14ac:dyDescent="0.3">
      <c r="A33" s="14" t="s">
        <v>40</v>
      </c>
      <c r="B33" s="17"/>
      <c r="E33" s="297"/>
      <c r="F33" s="297">
        <f>F30+F22+F13+F11</f>
        <v>9189757.99043734</v>
      </c>
      <c r="I33" s="419">
        <f>F33+F65</f>
        <v>9882815.7246233411</v>
      </c>
      <c r="J33" s="298"/>
      <c r="K33" s="174">
        <f>K9+K10+K14+K15+K30</f>
        <v>9189757.99043734</v>
      </c>
      <c r="L33" s="256" t="s">
        <v>320</v>
      </c>
    </row>
    <row r="34" spans="1:12" x14ac:dyDescent="0.25">
      <c r="B34" s="17"/>
      <c r="E34" s="297"/>
      <c r="F34" s="297"/>
      <c r="I34" s="412"/>
      <c r="J34" s="298"/>
    </row>
    <row r="35" spans="1:12" x14ac:dyDescent="0.25">
      <c r="A35" s="13" t="s">
        <v>349</v>
      </c>
      <c r="B35" s="293">
        <f>E28</f>
        <v>3896694.4897410497</v>
      </c>
      <c r="E35" s="297">
        <f>B35</f>
        <v>3896694.4897410497</v>
      </c>
      <c r="F35" s="31"/>
      <c r="J35" s="298"/>
    </row>
    <row r="36" spans="1:12" x14ac:dyDescent="0.25">
      <c r="A36" s="25" t="s">
        <v>318</v>
      </c>
      <c r="B36" s="368">
        <v>8269970</v>
      </c>
      <c r="C36" s="23"/>
      <c r="D36" s="354"/>
      <c r="E36" s="401">
        <f>B36</f>
        <v>8269970</v>
      </c>
      <c r="F36" s="283"/>
      <c r="J36" s="298"/>
    </row>
    <row r="37" spans="1:12" x14ac:dyDescent="0.25">
      <c r="A37" s="26"/>
      <c r="B37" s="17"/>
      <c r="E37" s="402"/>
      <c r="F37" s="283"/>
      <c r="I37" s="412"/>
      <c r="J37" s="298"/>
    </row>
    <row r="38" spans="1:12" x14ac:dyDescent="0.25">
      <c r="A38" s="26" t="s">
        <v>64</v>
      </c>
      <c r="B38" s="17"/>
      <c r="E38" s="402">
        <f>E36-E35</f>
        <v>4373275.5102589503</v>
      </c>
      <c r="F38" s="283"/>
      <c r="I38" s="412"/>
      <c r="J38" s="298"/>
    </row>
    <row r="39" spans="1:12" x14ac:dyDescent="0.25">
      <c r="A39" s="26" t="s">
        <v>65</v>
      </c>
      <c r="B39" s="17"/>
      <c r="E39" s="401">
        <f>F33-E36</f>
        <v>919787.99043733999</v>
      </c>
      <c r="F39" s="284"/>
      <c r="I39" s="412"/>
      <c r="J39" s="298"/>
    </row>
    <row r="40" spans="1:12" x14ac:dyDescent="0.25">
      <c r="A40" s="27" t="s">
        <v>107</v>
      </c>
      <c r="B40" s="17"/>
      <c r="E40" s="399">
        <f>SUM(E38:E39)</f>
        <v>5293063.5006962903</v>
      </c>
      <c r="F40" s="285"/>
      <c r="I40" s="412"/>
      <c r="J40" s="298"/>
      <c r="K40" s="297"/>
    </row>
    <row r="41" spans="1:12" x14ac:dyDescent="0.25">
      <c r="A41" s="122" t="s">
        <v>330</v>
      </c>
      <c r="B41" s="20"/>
      <c r="C41" s="28"/>
      <c r="D41" s="121"/>
      <c r="E41" s="400" t="s">
        <v>77</v>
      </c>
      <c r="I41" s="412"/>
      <c r="J41" s="298"/>
    </row>
    <row r="42" spans="1:12" x14ac:dyDescent="0.25">
      <c r="B42" s="24"/>
      <c r="E42" s="420"/>
      <c r="I42" s="294"/>
      <c r="J42" s="299"/>
    </row>
    <row r="43" spans="1:12" x14ac:dyDescent="0.25">
      <c r="A43" s="250"/>
      <c r="B43" s="251"/>
      <c r="C43" s="252"/>
      <c r="D43" s="421"/>
      <c r="E43" s="422"/>
      <c r="F43" s="422"/>
      <c r="G43" s="423"/>
      <c r="I43" s="143"/>
      <c r="J43" s="300"/>
    </row>
    <row r="44" spans="1:12" x14ac:dyDescent="0.25">
      <c r="A44" s="29" t="s">
        <v>67</v>
      </c>
      <c r="B44" s="20"/>
      <c r="C44" s="28"/>
      <c r="D44" s="121"/>
      <c r="I44" s="144"/>
      <c r="J44" s="301"/>
    </row>
    <row r="45" spans="1:12" x14ac:dyDescent="0.25">
      <c r="D45" s="424"/>
      <c r="E45" s="407" t="s">
        <v>214</v>
      </c>
      <c r="F45" s="407"/>
      <c r="I45" s="145"/>
      <c r="J45" s="302"/>
    </row>
    <row r="46" spans="1:12" x14ac:dyDescent="0.25">
      <c r="A46" s="122" t="s">
        <v>296</v>
      </c>
      <c r="E46" s="397">
        <f>'FAS 106'!J15</f>
        <v>3045427</v>
      </c>
      <c r="F46" s="397"/>
      <c r="I46" s="145"/>
      <c r="J46" s="305"/>
      <c r="K46" s="111">
        <f>F48</f>
        <v>1599071.7341860002</v>
      </c>
      <c r="L46" s="256" t="s">
        <v>305</v>
      </c>
    </row>
    <row r="47" spans="1:12" x14ac:dyDescent="0.25">
      <c r="A47" s="14" t="s">
        <v>299</v>
      </c>
      <c r="E47" s="408">
        <f>F48-E46</f>
        <v>-1446355.2658139998</v>
      </c>
      <c r="F47" s="425"/>
      <c r="G47" s="33">
        <f>F48/E46</f>
        <v>0.52507307979669193</v>
      </c>
      <c r="I47" s="145"/>
      <c r="J47" s="303"/>
      <c r="K47" s="111">
        <f>F57</f>
        <v>-906014</v>
      </c>
      <c r="L47" s="256" t="s">
        <v>304</v>
      </c>
    </row>
    <row r="48" spans="1:12" x14ac:dyDescent="0.25">
      <c r="A48" s="14" t="s">
        <v>68</v>
      </c>
      <c r="E48" s="297"/>
      <c r="F48" s="363">
        <f>'FAS 106'!F17+'FAS 106'!F25</f>
        <v>1599071.7341860002</v>
      </c>
      <c r="G48" s="409" t="s">
        <v>76</v>
      </c>
      <c r="I48" s="145"/>
      <c r="J48" s="306"/>
    </row>
    <row r="49" spans="1:14" x14ac:dyDescent="0.25">
      <c r="E49" s="297"/>
      <c r="F49" s="297"/>
      <c r="I49" s="145"/>
      <c r="J49" s="302"/>
    </row>
    <row r="50" spans="1:14" x14ac:dyDescent="0.25">
      <c r="A50" s="249" t="s">
        <v>383</v>
      </c>
      <c r="D50" s="410" t="s">
        <v>69</v>
      </c>
      <c r="E50" s="297"/>
      <c r="F50" s="297"/>
      <c r="I50" s="145"/>
      <c r="J50" s="302"/>
    </row>
    <row r="51" spans="1:14" x14ac:dyDescent="0.25">
      <c r="A51" s="122" t="s">
        <v>321</v>
      </c>
      <c r="D51" s="426" t="s">
        <v>46</v>
      </c>
      <c r="E51" s="297">
        <f>Balances!D19</f>
        <v>-295515</v>
      </c>
      <c r="F51" s="297"/>
      <c r="G51" s="415"/>
      <c r="I51" s="145"/>
      <c r="J51" s="307"/>
    </row>
    <row r="52" spans="1:14" x14ac:dyDescent="0.25">
      <c r="A52" s="122" t="s">
        <v>322</v>
      </c>
      <c r="D52" s="426" t="s">
        <v>47</v>
      </c>
      <c r="E52" s="297">
        <f>Balances!D20</f>
        <v>-4297801</v>
      </c>
      <c r="F52" s="297"/>
      <c r="G52" s="415"/>
      <c r="I52" s="145"/>
      <c r="J52" s="308"/>
    </row>
    <row r="53" spans="1:14" s="34" customFormat="1" x14ac:dyDescent="0.25">
      <c r="A53" s="122" t="s">
        <v>327</v>
      </c>
      <c r="D53" s="426" t="s">
        <v>155</v>
      </c>
      <c r="E53" s="359">
        <f>Balances!D21</f>
        <v>4176</v>
      </c>
      <c r="F53" s="359"/>
      <c r="G53" s="415"/>
      <c r="H53" s="286"/>
      <c r="I53" s="145"/>
      <c r="J53" s="308"/>
      <c r="K53" s="111"/>
      <c r="L53" s="21"/>
      <c r="M53" s="21"/>
      <c r="N53" s="111"/>
    </row>
    <row r="54" spans="1:14" s="124" customFormat="1" x14ac:dyDescent="0.25">
      <c r="A54" s="242" t="s">
        <v>375</v>
      </c>
      <c r="D54" s="370" t="s">
        <v>372</v>
      </c>
      <c r="E54" s="362">
        <f>Balances!D22</f>
        <v>59070</v>
      </c>
      <c r="F54" s="359"/>
      <c r="G54" s="415"/>
      <c r="H54" s="286"/>
      <c r="I54" s="145"/>
      <c r="J54" s="308"/>
      <c r="K54" s="111"/>
      <c r="L54" s="21"/>
      <c r="M54" s="21"/>
      <c r="N54" s="111"/>
    </row>
    <row r="55" spans="1:14" x14ac:dyDescent="0.25">
      <c r="A55" s="13" t="s">
        <v>384</v>
      </c>
      <c r="D55" s="397"/>
      <c r="E55" s="297">
        <f>SUM(E51:E54)</f>
        <v>-4530070</v>
      </c>
      <c r="F55" s="399" t="s">
        <v>300</v>
      </c>
      <c r="I55" s="145"/>
      <c r="J55" s="302"/>
      <c r="L55" s="254" t="s">
        <v>310</v>
      </c>
      <c r="M55" s="255" t="s">
        <v>317</v>
      </c>
      <c r="N55" s="289">
        <f>E55</f>
        <v>-4530070</v>
      </c>
    </row>
    <row r="56" spans="1:14" x14ac:dyDescent="0.25">
      <c r="D56" s="18"/>
      <c r="E56" s="293"/>
      <c r="F56" s="293"/>
      <c r="I56" s="145"/>
      <c r="J56" s="302"/>
      <c r="M56" s="372" t="s">
        <v>339</v>
      </c>
    </row>
    <row r="57" spans="1:14" x14ac:dyDescent="0.25">
      <c r="A57" s="14" t="s">
        <v>53</v>
      </c>
      <c r="E57" s="297"/>
      <c r="F57" s="293">
        <f>E55/5</f>
        <v>-906014</v>
      </c>
      <c r="I57" s="145"/>
      <c r="J57" s="302"/>
    </row>
    <row r="58" spans="1:14" x14ac:dyDescent="0.25">
      <c r="E58" s="297"/>
      <c r="F58" s="297"/>
      <c r="I58" s="412"/>
      <c r="J58" s="298"/>
    </row>
    <row r="59" spans="1:14" x14ac:dyDescent="0.25">
      <c r="A59" s="175" t="s">
        <v>55</v>
      </c>
      <c r="B59" s="287" t="s">
        <v>51</v>
      </c>
      <c r="C59" s="291">
        <v>43555</v>
      </c>
      <c r="D59" s="354"/>
      <c r="E59" s="297"/>
      <c r="F59" s="297"/>
      <c r="I59" s="412"/>
      <c r="J59" s="298"/>
    </row>
    <row r="60" spans="1:14" x14ac:dyDescent="0.25">
      <c r="A60" s="14" t="s">
        <v>70</v>
      </c>
      <c r="B60" s="1" t="s">
        <v>71</v>
      </c>
      <c r="C60" s="30">
        <f>Balances!J19</f>
        <v>-46619.23</v>
      </c>
      <c r="D60" s="354">
        <f>E1</f>
        <v>0.87551500000000004</v>
      </c>
      <c r="E60" s="416">
        <f>C60*D60</f>
        <v>-40815.835153450003</v>
      </c>
      <c r="F60" s="416"/>
      <c r="I60" s="412"/>
      <c r="J60" s="298"/>
    </row>
    <row r="61" spans="1:14" x14ac:dyDescent="0.25">
      <c r="A61" s="19" t="s">
        <v>72</v>
      </c>
      <c r="B61" s="20" t="s">
        <v>73</v>
      </c>
      <c r="C61" s="365">
        <f>Balances!J20</f>
        <v>924333.24</v>
      </c>
      <c r="D61" s="354">
        <f>D60</f>
        <v>0.87551500000000004</v>
      </c>
      <c r="E61" s="416">
        <f>C61*D61</f>
        <v>809267.61661859998</v>
      </c>
      <c r="F61" s="416"/>
      <c r="I61" s="412"/>
      <c r="J61" s="298"/>
    </row>
    <row r="62" spans="1:14" x14ac:dyDescent="0.25">
      <c r="A62" s="19" t="s">
        <v>74</v>
      </c>
      <c r="B62" s="20" t="s">
        <v>75</v>
      </c>
      <c r="C62" s="365">
        <f>Balances!J21</f>
        <v>2010399.61</v>
      </c>
      <c r="D62" s="354">
        <f>D60</f>
        <v>0.87551500000000004</v>
      </c>
      <c r="E62" s="416">
        <f>C62*D62</f>
        <v>1760135.0145491501</v>
      </c>
      <c r="F62" s="416"/>
      <c r="I62" s="412"/>
      <c r="J62" s="298"/>
    </row>
    <row r="63" spans="1:14" x14ac:dyDescent="0.25">
      <c r="A63" s="14" t="s">
        <v>351</v>
      </c>
      <c r="B63" s="286"/>
      <c r="C63" s="395">
        <f>SUM(C60:C62)</f>
        <v>2888113.62</v>
      </c>
      <c r="D63" s="355"/>
      <c r="E63" s="396">
        <f>SUM(E60:E62)</f>
        <v>2528586.7960143001</v>
      </c>
      <c r="F63" s="359"/>
      <c r="I63" s="412"/>
      <c r="J63" s="298"/>
    </row>
    <row r="64" spans="1:14" x14ac:dyDescent="0.25">
      <c r="B64" s="286"/>
      <c r="C64" s="32"/>
      <c r="D64" s="355"/>
      <c r="E64" s="359"/>
      <c r="F64" s="359"/>
      <c r="I64" s="412"/>
      <c r="J64" s="298"/>
    </row>
    <row r="65" spans="1:14" x14ac:dyDescent="0.25">
      <c r="A65" s="13" t="s">
        <v>40</v>
      </c>
      <c r="B65" s="397"/>
      <c r="C65" s="286"/>
      <c r="E65" s="297"/>
      <c r="F65" s="297">
        <f>F48+F57</f>
        <v>693057.73418600019</v>
      </c>
      <c r="I65" s="412"/>
      <c r="J65" s="298"/>
      <c r="K65" s="111">
        <f>K46+K47</f>
        <v>693057.73418600019</v>
      </c>
      <c r="L65" s="256" t="s">
        <v>320</v>
      </c>
    </row>
    <row r="66" spans="1:14" x14ac:dyDescent="0.25">
      <c r="B66" s="397"/>
      <c r="C66" s="286"/>
      <c r="E66" s="361"/>
      <c r="F66" s="361"/>
      <c r="I66" s="412"/>
      <c r="J66" s="298"/>
    </row>
    <row r="67" spans="1:14" x14ac:dyDescent="0.25">
      <c r="A67" s="13" t="s">
        <v>348</v>
      </c>
      <c r="B67" s="397">
        <f>E63</f>
        <v>2528586.7960143001</v>
      </c>
      <c r="C67" s="286"/>
      <c r="E67" s="361">
        <f>B67</f>
        <v>2528586.7960143001</v>
      </c>
      <c r="F67" s="361"/>
      <c r="I67" s="412"/>
      <c r="J67" s="298"/>
    </row>
    <row r="68" spans="1:14" x14ac:dyDescent="0.25">
      <c r="A68" s="25" t="s">
        <v>318</v>
      </c>
      <c r="B68" s="32">
        <v>2683757</v>
      </c>
      <c r="C68" s="358"/>
      <c r="D68" s="354"/>
      <c r="E68" s="297">
        <f>B68</f>
        <v>2683757</v>
      </c>
      <c r="F68" s="297"/>
      <c r="I68" s="412"/>
      <c r="J68" s="298"/>
    </row>
    <row r="69" spans="1:14" x14ac:dyDescent="0.25">
      <c r="B69" s="286"/>
      <c r="C69" s="358"/>
      <c r="D69" s="354"/>
      <c r="E69" s="297"/>
      <c r="F69" s="297"/>
      <c r="I69" s="412"/>
      <c r="J69" s="298"/>
    </row>
    <row r="70" spans="1:14" s="15" customFormat="1" x14ac:dyDescent="0.25">
      <c r="A70" s="26" t="s">
        <v>64</v>
      </c>
      <c r="B70" s="286"/>
      <c r="C70" s="358"/>
      <c r="D70" s="146"/>
      <c r="E70" s="359">
        <f>E68-E67</f>
        <v>155170.20398569992</v>
      </c>
      <c r="F70" s="32"/>
      <c r="G70" s="286"/>
      <c r="H70" s="146"/>
      <c r="I70" s="145"/>
      <c r="J70" s="302"/>
      <c r="K70" s="120"/>
      <c r="N70" s="120"/>
    </row>
    <row r="71" spans="1:14" x14ac:dyDescent="0.25">
      <c r="A71" s="26" t="s">
        <v>65</v>
      </c>
      <c r="B71" s="398"/>
      <c r="C71" s="292"/>
      <c r="E71" s="364">
        <f>F65-E68</f>
        <v>-1990699.2658139998</v>
      </c>
      <c r="F71" s="282"/>
      <c r="I71" s="412"/>
      <c r="J71" s="298"/>
    </row>
    <row r="72" spans="1:14" x14ac:dyDescent="0.25">
      <c r="A72" s="27" t="s">
        <v>107</v>
      </c>
      <c r="B72" s="286"/>
      <c r="C72" s="286"/>
      <c r="E72" s="399">
        <f>SUM(E70:E71)</f>
        <v>-1835529.0618282999</v>
      </c>
      <c r="F72" s="32"/>
      <c r="I72" s="412"/>
      <c r="J72" s="298"/>
    </row>
    <row r="73" spans="1:14" x14ac:dyDescent="0.25">
      <c r="A73" s="175" t="s">
        <v>319</v>
      </c>
      <c r="B73" s="286"/>
      <c r="C73" s="286"/>
      <c r="E73" s="400" t="s">
        <v>77</v>
      </c>
      <c r="I73" s="412"/>
      <c r="J73" s="298"/>
    </row>
    <row r="74" spans="1:14" x14ac:dyDescent="0.25">
      <c r="E74" s="427" t="s">
        <v>301</v>
      </c>
      <c r="I74" s="412"/>
      <c r="J74" s="298"/>
    </row>
    <row r="75" spans="1:14" x14ac:dyDescent="0.25">
      <c r="B75" s="21"/>
      <c r="I75" s="412"/>
      <c r="J75" s="298"/>
    </row>
    <row r="76" spans="1:14" x14ac:dyDescent="0.25">
      <c r="B76" s="121"/>
      <c r="I76" s="412"/>
      <c r="J76" s="298"/>
    </row>
    <row r="77" spans="1:14" x14ac:dyDescent="0.25">
      <c r="A77" s="253"/>
      <c r="B77" s="253"/>
      <c r="C77" s="253"/>
      <c r="D77" s="423"/>
      <c r="E77" s="423"/>
      <c r="F77" s="423"/>
      <c r="G77" s="423"/>
      <c r="I77" s="412"/>
      <c r="J77" s="298"/>
    </row>
    <row r="78" spans="1:14" x14ac:dyDescent="0.25">
      <c r="I78" s="412"/>
      <c r="J78" s="298"/>
    </row>
    <row r="79" spans="1:14" s="124" customFormat="1" x14ac:dyDescent="0.25">
      <c r="A79" s="352" t="s">
        <v>245</v>
      </c>
      <c r="D79" s="286"/>
      <c r="E79" s="406" t="s">
        <v>335</v>
      </c>
      <c r="F79" s="286"/>
      <c r="G79" s="286"/>
      <c r="H79" s="286"/>
      <c r="I79" s="412"/>
      <c r="J79" s="298"/>
      <c r="K79" s="111"/>
      <c r="L79" s="21"/>
      <c r="M79" s="21"/>
      <c r="N79" s="111"/>
    </row>
    <row r="80" spans="1:14" x14ac:dyDescent="0.25">
      <c r="A80" s="13" t="s">
        <v>376</v>
      </c>
      <c r="B80" s="428">
        <f>Balances!D13</f>
        <v>27784306</v>
      </c>
      <c r="D80" s="33">
        <f>D60</f>
        <v>0.87551500000000004</v>
      </c>
      <c r="E80" s="429">
        <f>B80*D80</f>
        <v>24325576.66759</v>
      </c>
      <c r="F80" s="121"/>
      <c r="I80" s="412"/>
      <c r="J80" s="298"/>
      <c r="L80" s="254" t="s">
        <v>310</v>
      </c>
      <c r="M80" s="288" t="s">
        <v>245</v>
      </c>
      <c r="N80" s="289">
        <f>E80</f>
        <v>24325576.66759</v>
      </c>
    </row>
    <row r="81" spans="1:13" x14ac:dyDescent="0.25">
      <c r="A81" s="109"/>
      <c r="B81" s="253"/>
      <c r="C81" s="253"/>
      <c r="D81" s="423"/>
      <c r="E81" s="423"/>
      <c r="F81" s="423"/>
      <c r="G81" s="423"/>
      <c r="I81" s="412"/>
      <c r="J81" s="298"/>
      <c r="M81" s="372" t="s">
        <v>342</v>
      </c>
    </row>
    <row r="82" spans="1:13" x14ac:dyDescent="0.25">
      <c r="I82" s="412"/>
      <c r="J82" s="298"/>
    </row>
    <row r="83" spans="1:13" x14ac:dyDescent="0.25">
      <c r="I83" s="412"/>
      <c r="J83" s="298"/>
    </row>
    <row r="84" spans="1:13" x14ac:dyDescent="0.25">
      <c r="J84" s="298"/>
    </row>
    <row r="85" spans="1:13" x14ac:dyDescent="0.25">
      <c r="J85" s="298"/>
    </row>
    <row r="86" spans="1:13" x14ac:dyDescent="0.25">
      <c r="J86" s="298"/>
    </row>
  </sheetData>
  <mergeCells count="1">
    <mergeCell ref="G1:I1"/>
  </mergeCells>
  <pageMargins left="0.25" right="0.25" top="0.75" bottom="0.75" header="0.3" footer="0.3"/>
  <pageSetup scale="49" orientation="landscape" verticalDpi="597" r:id="rId1"/>
  <headerFooter alignWithMargins="0"/>
  <rowBreaks count="1" manualBreakCount="1">
    <brk id="42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8"/>
  <sheetViews>
    <sheetView topLeftCell="A377" workbookViewId="0">
      <selection activeCell="I399" sqref="I399"/>
    </sheetView>
  </sheetViews>
  <sheetFormatPr defaultColWidth="8.88671875" defaultRowHeight="13.2" x14ac:dyDescent="0.25"/>
  <cols>
    <col min="1" max="4" width="8.88671875" style="438"/>
    <col min="5" max="5" width="17.88671875" style="438" bestFit="1" customWidth="1"/>
    <col min="6" max="6" width="8.88671875" style="438"/>
    <col min="7" max="7" width="12.109375" style="438" bestFit="1" customWidth="1"/>
    <col min="8" max="8" width="11.5546875" style="438" bestFit="1" customWidth="1"/>
    <col min="9" max="9" width="12.33203125" style="438" bestFit="1" customWidth="1"/>
    <col min="10" max="11" width="8.88671875" style="438"/>
    <col min="12" max="12" width="15.44140625" style="438" bestFit="1" customWidth="1"/>
    <col min="13" max="13" width="12.44140625" style="438" bestFit="1" customWidth="1"/>
    <col min="14" max="14" width="8.88671875" style="438"/>
    <col min="15" max="15" width="11.109375" style="438" bestFit="1" customWidth="1"/>
    <col min="16" max="17" width="8.88671875" style="438"/>
    <col min="18" max="18" width="8.88671875" style="110"/>
    <col min="19" max="19" width="11.44140625" style="110" bestFit="1" customWidth="1"/>
    <col min="20" max="16384" width="8.88671875" style="110"/>
  </cols>
  <sheetData>
    <row r="1" spans="1:17" ht="15" x14ac:dyDescent="0.35">
      <c r="A1" s="431" t="s">
        <v>0</v>
      </c>
      <c r="B1" s="432"/>
      <c r="C1" s="432"/>
      <c r="D1" s="432"/>
      <c r="E1" s="432"/>
      <c r="F1" s="432"/>
      <c r="G1" s="432"/>
      <c r="H1" s="432"/>
      <c r="I1" s="439"/>
      <c r="J1" s="440" t="s">
        <v>82</v>
      </c>
      <c r="K1" s="439"/>
      <c r="L1" s="439"/>
      <c r="M1" s="439"/>
      <c r="N1" s="439"/>
      <c r="O1" s="439"/>
      <c r="P1" s="439"/>
      <c r="Q1" s="439"/>
    </row>
    <row r="2" spans="1:17" ht="14.4" x14ac:dyDescent="0.3">
      <c r="A2" s="431" t="s">
        <v>175</v>
      </c>
      <c r="B2" s="432"/>
      <c r="C2" s="432"/>
      <c r="D2" s="432"/>
      <c r="E2" s="432"/>
      <c r="F2" s="432"/>
      <c r="G2" s="432"/>
      <c r="H2" s="432"/>
      <c r="I2" s="439"/>
      <c r="J2" s="441" t="s">
        <v>49</v>
      </c>
      <c r="K2" s="439"/>
      <c r="L2" s="439"/>
      <c r="M2" s="439"/>
      <c r="N2" s="439"/>
      <c r="O2" s="439"/>
      <c r="P2" s="439"/>
      <c r="Q2" s="439"/>
    </row>
    <row r="3" spans="1:17" ht="14.4" x14ac:dyDescent="0.3">
      <c r="A3" s="433" t="s">
        <v>176</v>
      </c>
      <c r="B3" s="432"/>
      <c r="C3" s="432"/>
      <c r="D3" s="432"/>
      <c r="E3" s="432"/>
      <c r="F3" s="432"/>
      <c r="G3" s="432"/>
      <c r="H3" s="432"/>
      <c r="I3" s="439"/>
      <c r="J3" s="441" t="s">
        <v>108</v>
      </c>
      <c r="K3" s="439"/>
      <c r="L3" s="439"/>
      <c r="M3" s="439"/>
      <c r="N3" s="439"/>
      <c r="O3" s="439"/>
      <c r="P3" s="439"/>
      <c r="Q3" s="439"/>
    </row>
    <row r="4" spans="1:17" ht="15" x14ac:dyDescent="0.35">
      <c r="A4" s="433" t="s">
        <v>177</v>
      </c>
      <c r="B4" s="432"/>
      <c r="C4" s="432"/>
      <c r="D4" s="432"/>
      <c r="E4" s="432"/>
      <c r="F4" s="432"/>
      <c r="G4" s="432"/>
      <c r="H4" s="432"/>
      <c r="I4" s="439"/>
      <c r="J4" s="442"/>
      <c r="K4" s="439"/>
      <c r="L4" s="439"/>
      <c r="M4" s="439"/>
      <c r="N4" s="439"/>
      <c r="O4" s="439"/>
      <c r="P4" s="439"/>
      <c r="Q4" s="439"/>
    </row>
    <row r="5" spans="1:17" ht="14.4" x14ac:dyDescent="0.3">
      <c r="A5" s="434" t="s">
        <v>358</v>
      </c>
      <c r="B5" s="432"/>
      <c r="C5" s="432"/>
      <c r="D5" s="432"/>
      <c r="E5" s="432"/>
      <c r="F5" s="432"/>
      <c r="G5" s="432"/>
      <c r="H5" s="432"/>
      <c r="I5" s="439"/>
      <c r="J5" s="439"/>
      <c r="K5" s="439"/>
      <c r="L5" s="439"/>
      <c r="M5" s="439"/>
      <c r="N5" s="439"/>
      <c r="O5" s="439"/>
      <c r="P5" s="439"/>
      <c r="Q5" s="439"/>
    </row>
    <row r="6" spans="1:17" ht="14.4" x14ac:dyDescent="0.3">
      <c r="A6" s="434"/>
      <c r="B6" s="432"/>
      <c r="C6" s="432"/>
      <c r="D6" s="432"/>
      <c r="E6" s="432"/>
      <c r="F6" s="432"/>
      <c r="G6" s="432"/>
      <c r="H6" s="432"/>
      <c r="I6" s="439"/>
      <c r="J6" s="439"/>
      <c r="K6" s="439"/>
      <c r="L6" s="439"/>
      <c r="M6" s="439"/>
      <c r="N6" s="439"/>
      <c r="O6" s="439"/>
      <c r="P6" s="439"/>
      <c r="Q6" s="439"/>
    </row>
    <row r="7" spans="1:17" ht="15" x14ac:dyDescent="0.35">
      <c r="A7" s="435" t="s">
        <v>178</v>
      </c>
      <c r="B7" s="435" t="s">
        <v>179</v>
      </c>
      <c r="C7" s="435" t="s">
        <v>180</v>
      </c>
      <c r="D7" s="435" t="s">
        <v>181</v>
      </c>
      <c r="E7" s="435" t="s">
        <v>182</v>
      </c>
      <c r="F7" s="435" t="s">
        <v>183</v>
      </c>
      <c r="G7" s="436" t="s">
        <v>184</v>
      </c>
      <c r="H7" s="437" t="s">
        <v>185</v>
      </c>
      <c r="I7" s="439"/>
      <c r="J7" s="443" t="s">
        <v>83</v>
      </c>
      <c r="K7" s="443" t="s">
        <v>84</v>
      </c>
      <c r="L7" s="443" t="s">
        <v>85</v>
      </c>
      <c r="M7" s="443" t="s">
        <v>86</v>
      </c>
      <c r="N7" s="443" t="s">
        <v>87</v>
      </c>
      <c r="O7" s="443" t="s">
        <v>88</v>
      </c>
      <c r="P7" s="443" t="s">
        <v>89</v>
      </c>
      <c r="Q7" s="443" t="s">
        <v>90</v>
      </c>
    </row>
    <row r="8" spans="1:17" ht="15" x14ac:dyDescent="0.35">
      <c r="A8" s="463" t="s">
        <v>186</v>
      </c>
      <c r="B8" s="464" t="s">
        <v>92</v>
      </c>
      <c r="C8" s="464" t="s">
        <v>187</v>
      </c>
      <c r="D8" s="464" t="s">
        <v>49</v>
      </c>
      <c r="E8" s="464" t="s">
        <v>105</v>
      </c>
      <c r="F8" s="464" t="s">
        <v>106</v>
      </c>
      <c r="G8" s="465">
        <v>42398</v>
      </c>
      <c r="H8" s="466">
        <v>1743.61</v>
      </c>
      <c r="I8" s="439"/>
      <c r="J8" s="444" t="s">
        <v>91</v>
      </c>
      <c r="K8" s="444" t="s">
        <v>92</v>
      </c>
      <c r="L8" s="445">
        <v>2014</v>
      </c>
      <c r="M8" s="444" t="s">
        <v>93</v>
      </c>
      <c r="N8" s="444" t="s">
        <v>49</v>
      </c>
      <c r="O8" s="444" t="s">
        <v>94</v>
      </c>
      <c r="P8" s="445">
        <v>1</v>
      </c>
      <c r="Q8" s="446">
        <v>16315.82</v>
      </c>
    </row>
    <row r="9" spans="1:17" ht="15" x14ac:dyDescent="0.35">
      <c r="A9" s="463" t="s">
        <v>186</v>
      </c>
      <c r="B9" s="464" t="s">
        <v>92</v>
      </c>
      <c r="C9" s="464" t="s">
        <v>187</v>
      </c>
      <c r="D9" s="464" t="s">
        <v>49</v>
      </c>
      <c r="E9" s="464" t="s">
        <v>91</v>
      </c>
      <c r="F9" s="464" t="s">
        <v>94</v>
      </c>
      <c r="G9" s="465">
        <v>42398</v>
      </c>
      <c r="H9" s="466">
        <v>16315.82</v>
      </c>
      <c r="I9" s="439"/>
      <c r="J9" s="444" t="s">
        <v>95</v>
      </c>
      <c r="K9" s="444" t="s">
        <v>92</v>
      </c>
      <c r="L9" s="445">
        <v>2014</v>
      </c>
      <c r="M9" s="444" t="s">
        <v>93</v>
      </c>
      <c r="N9" s="444" t="s">
        <v>49</v>
      </c>
      <c r="O9" s="444" t="s">
        <v>96</v>
      </c>
      <c r="P9" s="445">
        <v>1</v>
      </c>
      <c r="Q9" s="446">
        <v>2564.52</v>
      </c>
    </row>
    <row r="10" spans="1:17" ht="15" x14ac:dyDescent="0.35">
      <c r="A10" s="463" t="s">
        <v>186</v>
      </c>
      <c r="B10" s="464" t="s">
        <v>92</v>
      </c>
      <c r="C10" s="464" t="s">
        <v>187</v>
      </c>
      <c r="D10" s="464" t="s">
        <v>49</v>
      </c>
      <c r="E10" s="464" t="s">
        <v>95</v>
      </c>
      <c r="F10" s="464" t="s">
        <v>96</v>
      </c>
      <c r="G10" s="465">
        <v>42398</v>
      </c>
      <c r="H10" s="466">
        <v>2564.52</v>
      </c>
      <c r="I10" s="439"/>
      <c r="J10" s="444" t="s">
        <v>97</v>
      </c>
      <c r="K10" s="444" t="s">
        <v>92</v>
      </c>
      <c r="L10" s="445">
        <v>2014</v>
      </c>
      <c r="M10" s="444" t="s">
        <v>93</v>
      </c>
      <c r="N10" s="444" t="s">
        <v>49</v>
      </c>
      <c r="O10" s="444" t="s">
        <v>98</v>
      </c>
      <c r="P10" s="445">
        <v>1</v>
      </c>
      <c r="Q10" s="446">
        <v>1274.02</v>
      </c>
    </row>
    <row r="11" spans="1:17" ht="15" x14ac:dyDescent="0.35">
      <c r="A11" s="463" t="s">
        <v>186</v>
      </c>
      <c r="B11" s="464" t="s">
        <v>92</v>
      </c>
      <c r="C11" s="464" t="s">
        <v>187</v>
      </c>
      <c r="D11" s="464" t="s">
        <v>49</v>
      </c>
      <c r="E11" s="464" t="s">
        <v>97</v>
      </c>
      <c r="F11" s="464" t="s">
        <v>98</v>
      </c>
      <c r="G11" s="465">
        <v>42398</v>
      </c>
      <c r="H11" s="466">
        <v>1274.02</v>
      </c>
      <c r="I11" s="439"/>
      <c r="J11" s="444" t="s">
        <v>99</v>
      </c>
      <c r="K11" s="444" t="s">
        <v>92</v>
      </c>
      <c r="L11" s="445">
        <v>2014</v>
      </c>
      <c r="M11" s="444" t="s">
        <v>93</v>
      </c>
      <c r="N11" s="444" t="s">
        <v>49</v>
      </c>
      <c r="O11" s="444" t="s">
        <v>100</v>
      </c>
      <c r="P11" s="445">
        <v>1</v>
      </c>
      <c r="Q11" s="446">
        <v>3997.11</v>
      </c>
    </row>
    <row r="12" spans="1:17" ht="15" x14ac:dyDescent="0.35">
      <c r="A12" s="463" t="s">
        <v>186</v>
      </c>
      <c r="B12" s="464" t="s">
        <v>92</v>
      </c>
      <c r="C12" s="464" t="s">
        <v>187</v>
      </c>
      <c r="D12" s="464" t="s">
        <v>49</v>
      </c>
      <c r="E12" s="464" t="s">
        <v>99</v>
      </c>
      <c r="F12" s="464" t="s">
        <v>100</v>
      </c>
      <c r="G12" s="465">
        <v>42398</v>
      </c>
      <c r="H12" s="466">
        <v>3997.11</v>
      </c>
      <c r="I12" s="439"/>
      <c r="J12" s="444" t="s">
        <v>105</v>
      </c>
      <c r="K12" s="444" t="s">
        <v>92</v>
      </c>
      <c r="L12" s="445">
        <v>2014</v>
      </c>
      <c r="M12" s="444" t="s">
        <v>93</v>
      </c>
      <c r="N12" s="444" t="s">
        <v>49</v>
      </c>
      <c r="O12" s="444" t="s">
        <v>106</v>
      </c>
      <c r="P12" s="445">
        <v>1</v>
      </c>
      <c r="Q12" s="446">
        <v>1743.61</v>
      </c>
    </row>
    <row r="13" spans="1:17" ht="15" x14ac:dyDescent="0.35">
      <c r="A13" s="463" t="s">
        <v>186</v>
      </c>
      <c r="B13" s="464" t="s">
        <v>92</v>
      </c>
      <c r="C13" s="464" t="s">
        <v>187</v>
      </c>
      <c r="D13" s="464" t="s">
        <v>49</v>
      </c>
      <c r="E13" s="464" t="s">
        <v>101</v>
      </c>
      <c r="F13" s="464" t="s">
        <v>102</v>
      </c>
      <c r="G13" s="465">
        <v>42398</v>
      </c>
      <c r="H13" s="466">
        <v>2755.04</v>
      </c>
      <c r="I13" s="439"/>
      <c r="J13" s="444" t="s">
        <v>91</v>
      </c>
      <c r="K13" s="444" t="s">
        <v>92</v>
      </c>
      <c r="L13" s="445">
        <v>2014</v>
      </c>
      <c r="M13" s="444" t="s">
        <v>93</v>
      </c>
      <c r="N13" s="444" t="s">
        <v>49</v>
      </c>
      <c r="O13" s="444" t="s">
        <v>94</v>
      </c>
      <c r="P13" s="445">
        <v>2</v>
      </c>
      <c r="Q13" s="446">
        <v>16315.82</v>
      </c>
    </row>
    <row r="14" spans="1:17" ht="15" x14ac:dyDescent="0.35">
      <c r="A14" s="463" t="s">
        <v>186</v>
      </c>
      <c r="B14" s="464" t="s">
        <v>92</v>
      </c>
      <c r="C14" s="464" t="s">
        <v>187</v>
      </c>
      <c r="D14" s="464" t="s">
        <v>49</v>
      </c>
      <c r="E14" s="464" t="s">
        <v>103</v>
      </c>
      <c r="F14" s="464" t="s">
        <v>104</v>
      </c>
      <c r="G14" s="465">
        <v>42398</v>
      </c>
      <c r="H14" s="466">
        <v>2320.4899999999998</v>
      </c>
      <c r="I14" s="439"/>
      <c r="J14" s="444" t="s">
        <v>95</v>
      </c>
      <c r="K14" s="444" t="s">
        <v>92</v>
      </c>
      <c r="L14" s="445">
        <v>2014</v>
      </c>
      <c r="M14" s="444" t="s">
        <v>93</v>
      </c>
      <c r="N14" s="444" t="s">
        <v>49</v>
      </c>
      <c r="O14" s="444" t="s">
        <v>96</v>
      </c>
      <c r="P14" s="445">
        <v>2</v>
      </c>
      <c r="Q14" s="446">
        <v>2564.52</v>
      </c>
    </row>
    <row r="15" spans="1:17" ht="15" x14ac:dyDescent="0.35">
      <c r="A15" s="467" t="s">
        <v>186</v>
      </c>
      <c r="B15" s="468" t="s">
        <v>92</v>
      </c>
      <c r="C15" s="468" t="s">
        <v>187</v>
      </c>
      <c r="D15" s="468" t="s">
        <v>49</v>
      </c>
      <c r="E15" s="468" t="s">
        <v>105</v>
      </c>
      <c r="F15" s="468" t="s">
        <v>106</v>
      </c>
      <c r="G15" s="469">
        <v>42429</v>
      </c>
      <c r="H15" s="470">
        <v>1743.61</v>
      </c>
      <c r="I15" s="439"/>
      <c r="J15" s="444" t="s">
        <v>97</v>
      </c>
      <c r="K15" s="444" t="s">
        <v>92</v>
      </c>
      <c r="L15" s="445">
        <v>2014</v>
      </c>
      <c r="M15" s="444" t="s">
        <v>93</v>
      </c>
      <c r="N15" s="444" t="s">
        <v>49</v>
      </c>
      <c r="O15" s="444" t="s">
        <v>98</v>
      </c>
      <c r="P15" s="445">
        <v>2</v>
      </c>
      <c r="Q15" s="446">
        <v>1274.02</v>
      </c>
    </row>
    <row r="16" spans="1:17" ht="15" x14ac:dyDescent="0.35">
      <c r="A16" s="467" t="s">
        <v>186</v>
      </c>
      <c r="B16" s="468" t="s">
        <v>92</v>
      </c>
      <c r="C16" s="468" t="s">
        <v>187</v>
      </c>
      <c r="D16" s="468" t="s">
        <v>49</v>
      </c>
      <c r="E16" s="468" t="s">
        <v>91</v>
      </c>
      <c r="F16" s="468" t="s">
        <v>94</v>
      </c>
      <c r="G16" s="469">
        <v>42429</v>
      </c>
      <c r="H16" s="470">
        <v>16315.82</v>
      </c>
      <c r="I16" s="439"/>
      <c r="J16" s="444" t="s">
        <v>99</v>
      </c>
      <c r="K16" s="444" t="s">
        <v>92</v>
      </c>
      <c r="L16" s="445">
        <v>2014</v>
      </c>
      <c r="M16" s="444" t="s">
        <v>93</v>
      </c>
      <c r="N16" s="444" t="s">
        <v>49</v>
      </c>
      <c r="O16" s="444" t="s">
        <v>100</v>
      </c>
      <c r="P16" s="445">
        <v>2</v>
      </c>
      <c r="Q16" s="446">
        <v>3997.11</v>
      </c>
    </row>
    <row r="17" spans="1:17" ht="15" x14ac:dyDescent="0.35">
      <c r="A17" s="467" t="s">
        <v>186</v>
      </c>
      <c r="B17" s="468" t="s">
        <v>92</v>
      </c>
      <c r="C17" s="468" t="s">
        <v>187</v>
      </c>
      <c r="D17" s="468" t="s">
        <v>49</v>
      </c>
      <c r="E17" s="468" t="s">
        <v>95</v>
      </c>
      <c r="F17" s="468" t="s">
        <v>96</v>
      </c>
      <c r="G17" s="469">
        <v>42429</v>
      </c>
      <c r="H17" s="470">
        <v>2564.52</v>
      </c>
      <c r="I17" s="439"/>
      <c r="J17" s="444" t="s">
        <v>105</v>
      </c>
      <c r="K17" s="444" t="s">
        <v>92</v>
      </c>
      <c r="L17" s="445">
        <v>2014</v>
      </c>
      <c r="M17" s="444" t="s">
        <v>93</v>
      </c>
      <c r="N17" s="444" t="s">
        <v>49</v>
      </c>
      <c r="O17" s="444" t="s">
        <v>106</v>
      </c>
      <c r="P17" s="445">
        <v>2</v>
      </c>
      <c r="Q17" s="446">
        <v>1743.61</v>
      </c>
    </row>
    <row r="18" spans="1:17" ht="15" x14ac:dyDescent="0.35">
      <c r="A18" s="467" t="s">
        <v>186</v>
      </c>
      <c r="B18" s="468" t="s">
        <v>92</v>
      </c>
      <c r="C18" s="468" t="s">
        <v>187</v>
      </c>
      <c r="D18" s="468" t="s">
        <v>49</v>
      </c>
      <c r="E18" s="468" t="s">
        <v>97</v>
      </c>
      <c r="F18" s="468" t="s">
        <v>98</v>
      </c>
      <c r="G18" s="469">
        <v>42429</v>
      </c>
      <c r="H18" s="470">
        <v>1274.02</v>
      </c>
      <c r="I18" s="439"/>
      <c r="J18" s="444" t="s">
        <v>91</v>
      </c>
      <c r="K18" s="444" t="s">
        <v>92</v>
      </c>
      <c r="L18" s="445">
        <v>2014</v>
      </c>
      <c r="M18" s="444" t="s">
        <v>93</v>
      </c>
      <c r="N18" s="444" t="s">
        <v>49</v>
      </c>
      <c r="O18" s="444" t="s">
        <v>94</v>
      </c>
      <c r="P18" s="445">
        <v>3</v>
      </c>
      <c r="Q18" s="446">
        <v>16315.82</v>
      </c>
    </row>
    <row r="19" spans="1:17" ht="15" x14ac:dyDescent="0.35">
      <c r="A19" s="467" t="s">
        <v>186</v>
      </c>
      <c r="B19" s="468" t="s">
        <v>92</v>
      </c>
      <c r="C19" s="468" t="s">
        <v>187</v>
      </c>
      <c r="D19" s="468" t="s">
        <v>49</v>
      </c>
      <c r="E19" s="468" t="s">
        <v>99</v>
      </c>
      <c r="F19" s="468" t="s">
        <v>100</v>
      </c>
      <c r="G19" s="469">
        <v>42429</v>
      </c>
      <c r="H19" s="470">
        <v>3997.11</v>
      </c>
      <c r="I19" s="439"/>
      <c r="J19" s="444" t="s">
        <v>95</v>
      </c>
      <c r="K19" s="444" t="s">
        <v>92</v>
      </c>
      <c r="L19" s="445">
        <v>2014</v>
      </c>
      <c r="M19" s="444" t="s">
        <v>93</v>
      </c>
      <c r="N19" s="444" t="s">
        <v>49</v>
      </c>
      <c r="O19" s="444" t="s">
        <v>96</v>
      </c>
      <c r="P19" s="445">
        <v>3</v>
      </c>
      <c r="Q19" s="446">
        <v>2564.52</v>
      </c>
    </row>
    <row r="20" spans="1:17" ht="15" x14ac:dyDescent="0.35">
      <c r="A20" s="467" t="s">
        <v>186</v>
      </c>
      <c r="B20" s="468" t="s">
        <v>92</v>
      </c>
      <c r="C20" s="468" t="s">
        <v>187</v>
      </c>
      <c r="D20" s="468" t="s">
        <v>49</v>
      </c>
      <c r="E20" s="468" t="s">
        <v>101</v>
      </c>
      <c r="F20" s="468" t="s">
        <v>102</v>
      </c>
      <c r="G20" s="469">
        <v>42429</v>
      </c>
      <c r="H20" s="470">
        <v>2755.04</v>
      </c>
      <c r="I20" s="439"/>
      <c r="J20" s="444" t="s">
        <v>97</v>
      </c>
      <c r="K20" s="444" t="s">
        <v>92</v>
      </c>
      <c r="L20" s="445">
        <v>2014</v>
      </c>
      <c r="M20" s="444" t="s">
        <v>93</v>
      </c>
      <c r="N20" s="444" t="s">
        <v>49</v>
      </c>
      <c r="O20" s="444" t="s">
        <v>98</v>
      </c>
      <c r="P20" s="445">
        <v>3</v>
      </c>
      <c r="Q20" s="446">
        <v>1274.02</v>
      </c>
    </row>
    <row r="21" spans="1:17" ht="15" x14ac:dyDescent="0.35">
      <c r="A21" s="467" t="s">
        <v>186</v>
      </c>
      <c r="B21" s="468" t="s">
        <v>92</v>
      </c>
      <c r="C21" s="468" t="s">
        <v>187</v>
      </c>
      <c r="D21" s="468" t="s">
        <v>49</v>
      </c>
      <c r="E21" s="468" t="s">
        <v>103</v>
      </c>
      <c r="F21" s="468" t="s">
        <v>104</v>
      </c>
      <c r="G21" s="469">
        <v>42429</v>
      </c>
      <c r="H21" s="470">
        <v>2320.4899999999998</v>
      </c>
      <c r="I21" s="439"/>
      <c r="J21" s="444" t="s">
        <v>99</v>
      </c>
      <c r="K21" s="444" t="s">
        <v>92</v>
      </c>
      <c r="L21" s="445">
        <v>2014</v>
      </c>
      <c r="M21" s="444" t="s">
        <v>93</v>
      </c>
      <c r="N21" s="444" t="s">
        <v>49</v>
      </c>
      <c r="O21" s="444" t="s">
        <v>100</v>
      </c>
      <c r="P21" s="445">
        <v>3</v>
      </c>
      <c r="Q21" s="446">
        <v>3997.11</v>
      </c>
    </row>
    <row r="22" spans="1:17" ht="15" x14ac:dyDescent="0.35">
      <c r="A22" s="467" t="s">
        <v>186</v>
      </c>
      <c r="B22" s="468" t="s">
        <v>92</v>
      </c>
      <c r="C22" s="468" t="s">
        <v>187</v>
      </c>
      <c r="D22" s="468" t="s">
        <v>49</v>
      </c>
      <c r="E22" s="468" t="s">
        <v>105</v>
      </c>
      <c r="F22" s="468" t="s">
        <v>106</v>
      </c>
      <c r="G22" s="469">
        <v>42460</v>
      </c>
      <c r="H22" s="470">
        <v>1743.61</v>
      </c>
      <c r="I22" s="439"/>
      <c r="J22" s="444" t="s">
        <v>105</v>
      </c>
      <c r="K22" s="444" t="s">
        <v>92</v>
      </c>
      <c r="L22" s="445">
        <v>2014</v>
      </c>
      <c r="M22" s="444" t="s">
        <v>93</v>
      </c>
      <c r="N22" s="444" t="s">
        <v>49</v>
      </c>
      <c r="O22" s="444" t="s">
        <v>106</v>
      </c>
      <c r="P22" s="445">
        <v>3</v>
      </c>
      <c r="Q22" s="446">
        <v>1743.61</v>
      </c>
    </row>
    <row r="23" spans="1:17" ht="15" x14ac:dyDescent="0.35">
      <c r="A23" s="467" t="s">
        <v>186</v>
      </c>
      <c r="B23" s="468" t="s">
        <v>92</v>
      </c>
      <c r="C23" s="468" t="s">
        <v>187</v>
      </c>
      <c r="D23" s="468" t="s">
        <v>49</v>
      </c>
      <c r="E23" s="468" t="s">
        <v>91</v>
      </c>
      <c r="F23" s="468" t="s">
        <v>94</v>
      </c>
      <c r="G23" s="469">
        <v>42460</v>
      </c>
      <c r="H23" s="470">
        <v>16315.82</v>
      </c>
      <c r="I23" s="439"/>
      <c r="J23" s="444" t="s">
        <v>91</v>
      </c>
      <c r="K23" s="444" t="s">
        <v>92</v>
      </c>
      <c r="L23" s="445">
        <v>2014</v>
      </c>
      <c r="M23" s="444" t="s">
        <v>93</v>
      </c>
      <c r="N23" s="444" t="s">
        <v>49</v>
      </c>
      <c r="O23" s="444" t="s">
        <v>94</v>
      </c>
      <c r="P23" s="445">
        <v>4</v>
      </c>
      <c r="Q23" s="446">
        <v>16315.82</v>
      </c>
    </row>
    <row r="24" spans="1:17" ht="15" x14ac:dyDescent="0.35">
      <c r="A24" s="467" t="s">
        <v>186</v>
      </c>
      <c r="B24" s="468" t="s">
        <v>92</v>
      </c>
      <c r="C24" s="468" t="s">
        <v>187</v>
      </c>
      <c r="D24" s="468" t="s">
        <v>49</v>
      </c>
      <c r="E24" s="468" t="s">
        <v>95</v>
      </c>
      <c r="F24" s="468" t="s">
        <v>96</v>
      </c>
      <c r="G24" s="469">
        <v>42460</v>
      </c>
      <c r="H24" s="470">
        <v>2564.52</v>
      </c>
      <c r="I24" s="439"/>
      <c r="J24" s="444" t="s">
        <v>95</v>
      </c>
      <c r="K24" s="444" t="s">
        <v>92</v>
      </c>
      <c r="L24" s="445">
        <v>2014</v>
      </c>
      <c r="M24" s="444" t="s">
        <v>93</v>
      </c>
      <c r="N24" s="444" t="s">
        <v>49</v>
      </c>
      <c r="O24" s="444" t="s">
        <v>96</v>
      </c>
      <c r="P24" s="445">
        <v>4</v>
      </c>
      <c r="Q24" s="446">
        <v>2564.52</v>
      </c>
    </row>
    <row r="25" spans="1:17" ht="15" x14ac:dyDescent="0.35">
      <c r="A25" s="467" t="s">
        <v>186</v>
      </c>
      <c r="B25" s="468" t="s">
        <v>92</v>
      </c>
      <c r="C25" s="468" t="s">
        <v>187</v>
      </c>
      <c r="D25" s="468" t="s">
        <v>49</v>
      </c>
      <c r="E25" s="468" t="s">
        <v>97</v>
      </c>
      <c r="F25" s="468" t="s">
        <v>98</v>
      </c>
      <c r="G25" s="469">
        <v>42460</v>
      </c>
      <c r="H25" s="470">
        <v>1274.02</v>
      </c>
      <c r="I25" s="439"/>
      <c r="J25" s="444" t="s">
        <v>97</v>
      </c>
      <c r="K25" s="444" t="s">
        <v>92</v>
      </c>
      <c r="L25" s="445">
        <v>2014</v>
      </c>
      <c r="M25" s="444" t="s">
        <v>93</v>
      </c>
      <c r="N25" s="444" t="s">
        <v>49</v>
      </c>
      <c r="O25" s="444" t="s">
        <v>98</v>
      </c>
      <c r="P25" s="445">
        <v>4</v>
      </c>
      <c r="Q25" s="446">
        <v>1274.02</v>
      </c>
    </row>
    <row r="26" spans="1:17" ht="15" x14ac:dyDescent="0.35">
      <c r="A26" s="467" t="s">
        <v>186</v>
      </c>
      <c r="B26" s="468" t="s">
        <v>92</v>
      </c>
      <c r="C26" s="468" t="s">
        <v>187</v>
      </c>
      <c r="D26" s="468" t="s">
        <v>49</v>
      </c>
      <c r="E26" s="468" t="s">
        <v>99</v>
      </c>
      <c r="F26" s="468" t="s">
        <v>100</v>
      </c>
      <c r="G26" s="469">
        <v>42460</v>
      </c>
      <c r="H26" s="470">
        <v>3997.11</v>
      </c>
      <c r="I26" s="439"/>
      <c r="J26" s="444" t="s">
        <v>99</v>
      </c>
      <c r="K26" s="444" t="s">
        <v>92</v>
      </c>
      <c r="L26" s="445">
        <v>2014</v>
      </c>
      <c r="M26" s="444" t="s">
        <v>93</v>
      </c>
      <c r="N26" s="444" t="s">
        <v>49</v>
      </c>
      <c r="O26" s="444" t="s">
        <v>100</v>
      </c>
      <c r="P26" s="445">
        <v>4</v>
      </c>
      <c r="Q26" s="446">
        <v>3997.11</v>
      </c>
    </row>
    <row r="27" spans="1:17" ht="15" x14ac:dyDescent="0.35">
      <c r="A27" s="467" t="s">
        <v>186</v>
      </c>
      <c r="B27" s="468" t="s">
        <v>92</v>
      </c>
      <c r="C27" s="468" t="s">
        <v>187</v>
      </c>
      <c r="D27" s="468" t="s">
        <v>49</v>
      </c>
      <c r="E27" s="468" t="s">
        <v>101</v>
      </c>
      <c r="F27" s="468" t="s">
        <v>102</v>
      </c>
      <c r="G27" s="469">
        <v>42460</v>
      </c>
      <c r="H27" s="470">
        <v>2755.04</v>
      </c>
      <c r="I27" s="439"/>
      <c r="J27" s="444" t="s">
        <v>105</v>
      </c>
      <c r="K27" s="444" t="s">
        <v>92</v>
      </c>
      <c r="L27" s="445">
        <v>2014</v>
      </c>
      <c r="M27" s="444" t="s">
        <v>93</v>
      </c>
      <c r="N27" s="444" t="s">
        <v>49</v>
      </c>
      <c r="O27" s="444" t="s">
        <v>106</v>
      </c>
      <c r="P27" s="445">
        <v>4</v>
      </c>
      <c r="Q27" s="446">
        <v>1743.61</v>
      </c>
    </row>
    <row r="28" spans="1:17" ht="15" x14ac:dyDescent="0.35">
      <c r="A28" s="467" t="s">
        <v>186</v>
      </c>
      <c r="B28" s="468" t="s">
        <v>92</v>
      </c>
      <c r="C28" s="468" t="s">
        <v>187</v>
      </c>
      <c r="D28" s="468" t="s">
        <v>49</v>
      </c>
      <c r="E28" s="468" t="s">
        <v>103</v>
      </c>
      <c r="F28" s="468" t="s">
        <v>104</v>
      </c>
      <c r="G28" s="469">
        <v>42460</v>
      </c>
      <c r="H28" s="470">
        <v>2320.4899999999998</v>
      </c>
      <c r="I28" s="439"/>
      <c r="J28" s="444" t="s">
        <v>91</v>
      </c>
      <c r="K28" s="444" t="s">
        <v>92</v>
      </c>
      <c r="L28" s="445">
        <v>2014</v>
      </c>
      <c r="M28" s="444" t="s">
        <v>93</v>
      </c>
      <c r="N28" s="444" t="s">
        <v>49</v>
      </c>
      <c r="O28" s="444" t="s">
        <v>94</v>
      </c>
      <c r="P28" s="445">
        <v>5</v>
      </c>
      <c r="Q28" s="446">
        <v>16315.82</v>
      </c>
    </row>
    <row r="29" spans="1:17" ht="15" x14ac:dyDescent="0.35">
      <c r="A29" s="467" t="s">
        <v>186</v>
      </c>
      <c r="B29" s="468" t="s">
        <v>92</v>
      </c>
      <c r="C29" s="468" t="s">
        <v>187</v>
      </c>
      <c r="D29" s="468" t="s">
        <v>49</v>
      </c>
      <c r="E29" s="468" t="s">
        <v>105</v>
      </c>
      <c r="F29" s="468" t="s">
        <v>106</v>
      </c>
      <c r="G29" s="469">
        <v>42489</v>
      </c>
      <c r="H29" s="470">
        <v>1743.61</v>
      </c>
      <c r="I29" s="439"/>
      <c r="J29" s="444" t="s">
        <v>95</v>
      </c>
      <c r="K29" s="444" t="s">
        <v>92</v>
      </c>
      <c r="L29" s="445">
        <v>2014</v>
      </c>
      <c r="M29" s="444" t="s">
        <v>93</v>
      </c>
      <c r="N29" s="444" t="s">
        <v>49</v>
      </c>
      <c r="O29" s="444" t="s">
        <v>96</v>
      </c>
      <c r="P29" s="445">
        <v>5</v>
      </c>
      <c r="Q29" s="446">
        <v>2564.52</v>
      </c>
    </row>
    <row r="30" spans="1:17" ht="15" x14ac:dyDescent="0.35">
      <c r="A30" s="467" t="s">
        <v>186</v>
      </c>
      <c r="B30" s="468" t="s">
        <v>92</v>
      </c>
      <c r="C30" s="468" t="s">
        <v>187</v>
      </c>
      <c r="D30" s="468" t="s">
        <v>49</v>
      </c>
      <c r="E30" s="468" t="s">
        <v>91</v>
      </c>
      <c r="F30" s="468" t="s">
        <v>94</v>
      </c>
      <c r="G30" s="469">
        <v>42489</v>
      </c>
      <c r="H30" s="470">
        <v>16315.82</v>
      </c>
      <c r="I30" s="439"/>
      <c r="J30" s="444" t="s">
        <v>97</v>
      </c>
      <c r="K30" s="444" t="s">
        <v>92</v>
      </c>
      <c r="L30" s="445">
        <v>2014</v>
      </c>
      <c r="M30" s="444" t="s">
        <v>93</v>
      </c>
      <c r="N30" s="444" t="s">
        <v>49</v>
      </c>
      <c r="O30" s="444" t="s">
        <v>98</v>
      </c>
      <c r="P30" s="445">
        <v>5</v>
      </c>
      <c r="Q30" s="446">
        <v>1274.02</v>
      </c>
    </row>
    <row r="31" spans="1:17" ht="15" x14ac:dyDescent="0.35">
      <c r="A31" s="467" t="s">
        <v>186</v>
      </c>
      <c r="B31" s="468" t="s">
        <v>92</v>
      </c>
      <c r="C31" s="468" t="s">
        <v>187</v>
      </c>
      <c r="D31" s="468" t="s">
        <v>49</v>
      </c>
      <c r="E31" s="468" t="s">
        <v>95</v>
      </c>
      <c r="F31" s="468" t="s">
        <v>96</v>
      </c>
      <c r="G31" s="469">
        <v>42489</v>
      </c>
      <c r="H31" s="470">
        <v>2564.52</v>
      </c>
      <c r="I31" s="439"/>
      <c r="J31" s="444" t="s">
        <v>99</v>
      </c>
      <c r="K31" s="444" t="s">
        <v>92</v>
      </c>
      <c r="L31" s="445">
        <v>2014</v>
      </c>
      <c r="M31" s="444" t="s">
        <v>93</v>
      </c>
      <c r="N31" s="444" t="s">
        <v>49</v>
      </c>
      <c r="O31" s="444" t="s">
        <v>100</v>
      </c>
      <c r="P31" s="445">
        <v>5</v>
      </c>
      <c r="Q31" s="446">
        <v>3997.11</v>
      </c>
    </row>
    <row r="32" spans="1:17" ht="15" x14ac:dyDescent="0.35">
      <c r="A32" s="467" t="s">
        <v>186</v>
      </c>
      <c r="B32" s="468" t="s">
        <v>92</v>
      </c>
      <c r="C32" s="468" t="s">
        <v>187</v>
      </c>
      <c r="D32" s="468" t="s">
        <v>49</v>
      </c>
      <c r="E32" s="468" t="s">
        <v>97</v>
      </c>
      <c r="F32" s="468" t="s">
        <v>98</v>
      </c>
      <c r="G32" s="469">
        <v>42489</v>
      </c>
      <c r="H32" s="470">
        <v>1274.02</v>
      </c>
      <c r="I32" s="439"/>
      <c r="J32" s="444" t="s">
        <v>105</v>
      </c>
      <c r="K32" s="444" t="s">
        <v>92</v>
      </c>
      <c r="L32" s="445">
        <v>2014</v>
      </c>
      <c r="M32" s="444" t="s">
        <v>93</v>
      </c>
      <c r="N32" s="444" t="s">
        <v>49</v>
      </c>
      <c r="O32" s="444" t="s">
        <v>106</v>
      </c>
      <c r="P32" s="445">
        <v>5</v>
      </c>
      <c r="Q32" s="446">
        <v>1743.61</v>
      </c>
    </row>
    <row r="33" spans="1:17" ht="15" x14ac:dyDescent="0.35">
      <c r="A33" s="467" t="s">
        <v>186</v>
      </c>
      <c r="B33" s="468" t="s">
        <v>92</v>
      </c>
      <c r="C33" s="468" t="s">
        <v>187</v>
      </c>
      <c r="D33" s="468" t="s">
        <v>49</v>
      </c>
      <c r="E33" s="468" t="s">
        <v>99</v>
      </c>
      <c r="F33" s="468" t="s">
        <v>100</v>
      </c>
      <c r="G33" s="469">
        <v>42489</v>
      </c>
      <c r="H33" s="470">
        <v>3997.11</v>
      </c>
      <c r="I33" s="439"/>
      <c r="J33" s="444" t="s">
        <v>91</v>
      </c>
      <c r="K33" s="444" t="s">
        <v>92</v>
      </c>
      <c r="L33" s="445">
        <v>2014</v>
      </c>
      <c r="M33" s="444" t="s">
        <v>93</v>
      </c>
      <c r="N33" s="444" t="s">
        <v>49</v>
      </c>
      <c r="O33" s="444" t="s">
        <v>94</v>
      </c>
      <c r="P33" s="445">
        <v>6</v>
      </c>
      <c r="Q33" s="446">
        <v>16315.82</v>
      </c>
    </row>
    <row r="34" spans="1:17" ht="15" x14ac:dyDescent="0.35">
      <c r="A34" s="467" t="s">
        <v>186</v>
      </c>
      <c r="B34" s="468" t="s">
        <v>92</v>
      </c>
      <c r="C34" s="468" t="s">
        <v>187</v>
      </c>
      <c r="D34" s="468" t="s">
        <v>49</v>
      </c>
      <c r="E34" s="468" t="s">
        <v>101</v>
      </c>
      <c r="F34" s="468" t="s">
        <v>102</v>
      </c>
      <c r="G34" s="469">
        <v>42489</v>
      </c>
      <c r="H34" s="470">
        <v>2755.04</v>
      </c>
      <c r="I34" s="439"/>
      <c r="J34" s="444" t="s">
        <v>95</v>
      </c>
      <c r="K34" s="444" t="s">
        <v>92</v>
      </c>
      <c r="L34" s="445">
        <v>2014</v>
      </c>
      <c r="M34" s="444" t="s">
        <v>93</v>
      </c>
      <c r="N34" s="444" t="s">
        <v>49</v>
      </c>
      <c r="O34" s="444" t="s">
        <v>96</v>
      </c>
      <c r="P34" s="445">
        <v>6</v>
      </c>
      <c r="Q34" s="446">
        <v>2564.52</v>
      </c>
    </row>
    <row r="35" spans="1:17" ht="15" x14ac:dyDescent="0.35">
      <c r="A35" s="467" t="s">
        <v>186</v>
      </c>
      <c r="B35" s="468" t="s">
        <v>92</v>
      </c>
      <c r="C35" s="468" t="s">
        <v>187</v>
      </c>
      <c r="D35" s="468" t="s">
        <v>49</v>
      </c>
      <c r="E35" s="468" t="s">
        <v>103</v>
      </c>
      <c r="F35" s="468" t="s">
        <v>104</v>
      </c>
      <c r="G35" s="469">
        <v>42489</v>
      </c>
      <c r="H35" s="470">
        <v>2320.4899999999998</v>
      </c>
      <c r="I35" s="439"/>
      <c r="J35" s="444" t="s">
        <v>97</v>
      </c>
      <c r="K35" s="444" t="s">
        <v>92</v>
      </c>
      <c r="L35" s="445">
        <v>2014</v>
      </c>
      <c r="M35" s="444" t="s">
        <v>93</v>
      </c>
      <c r="N35" s="444" t="s">
        <v>49</v>
      </c>
      <c r="O35" s="444" t="s">
        <v>98</v>
      </c>
      <c r="P35" s="445">
        <v>6</v>
      </c>
      <c r="Q35" s="446">
        <v>1274.02</v>
      </c>
    </row>
    <row r="36" spans="1:17" ht="15" x14ac:dyDescent="0.35">
      <c r="A36" s="467" t="s">
        <v>186</v>
      </c>
      <c r="B36" s="468" t="s">
        <v>92</v>
      </c>
      <c r="C36" s="468" t="s">
        <v>187</v>
      </c>
      <c r="D36" s="468" t="s">
        <v>49</v>
      </c>
      <c r="E36" s="468" t="s">
        <v>105</v>
      </c>
      <c r="F36" s="468" t="s">
        <v>106</v>
      </c>
      <c r="G36" s="469">
        <v>42521</v>
      </c>
      <c r="H36" s="470">
        <v>1743.61</v>
      </c>
      <c r="I36" s="439"/>
      <c r="J36" s="444" t="s">
        <v>99</v>
      </c>
      <c r="K36" s="444" t="s">
        <v>92</v>
      </c>
      <c r="L36" s="445">
        <v>2014</v>
      </c>
      <c r="M36" s="444" t="s">
        <v>93</v>
      </c>
      <c r="N36" s="444" t="s">
        <v>49</v>
      </c>
      <c r="O36" s="444" t="s">
        <v>100</v>
      </c>
      <c r="P36" s="445">
        <v>6</v>
      </c>
      <c r="Q36" s="446">
        <v>3997.11</v>
      </c>
    </row>
    <row r="37" spans="1:17" ht="15" x14ac:dyDescent="0.35">
      <c r="A37" s="467" t="s">
        <v>186</v>
      </c>
      <c r="B37" s="468" t="s">
        <v>92</v>
      </c>
      <c r="C37" s="468" t="s">
        <v>187</v>
      </c>
      <c r="D37" s="468" t="s">
        <v>49</v>
      </c>
      <c r="E37" s="468" t="s">
        <v>91</v>
      </c>
      <c r="F37" s="468" t="s">
        <v>94</v>
      </c>
      <c r="G37" s="469">
        <v>42521</v>
      </c>
      <c r="H37" s="470">
        <v>16315.82</v>
      </c>
      <c r="I37" s="439"/>
      <c r="J37" s="444" t="s">
        <v>105</v>
      </c>
      <c r="K37" s="444" t="s">
        <v>92</v>
      </c>
      <c r="L37" s="445">
        <v>2014</v>
      </c>
      <c r="M37" s="444" t="s">
        <v>93</v>
      </c>
      <c r="N37" s="444" t="s">
        <v>49</v>
      </c>
      <c r="O37" s="444" t="s">
        <v>106</v>
      </c>
      <c r="P37" s="445">
        <v>6</v>
      </c>
      <c r="Q37" s="446">
        <v>1743.61</v>
      </c>
    </row>
    <row r="38" spans="1:17" ht="15" x14ac:dyDescent="0.35">
      <c r="A38" s="467" t="s">
        <v>186</v>
      </c>
      <c r="B38" s="468" t="s">
        <v>92</v>
      </c>
      <c r="C38" s="468" t="s">
        <v>187</v>
      </c>
      <c r="D38" s="468" t="s">
        <v>49</v>
      </c>
      <c r="E38" s="468" t="s">
        <v>95</v>
      </c>
      <c r="F38" s="468" t="s">
        <v>96</v>
      </c>
      <c r="G38" s="469">
        <v>42521</v>
      </c>
      <c r="H38" s="470">
        <v>2564.52</v>
      </c>
      <c r="I38" s="439"/>
      <c r="J38" s="444" t="s">
        <v>91</v>
      </c>
      <c r="K38" s="444" t="s">
        <v>92</v>
      </c>
      <c r="L38" s="445">
        <v>2014</v>
      </c>
      <c r="M38" s="444" t="s">
        <v>93</v>
      </c>
      <c r="N38" s="444" t="s">
        <v>49</v>
      </c>
      <c r="O38" s="444" t="s">
        <v>94</v>
      </c>
      <c r="P38" s="445">
        <v>7</v>
      </c>
      <c r="Q38" s="446">
        <v>16315.82</v>
      </c>
    </row>
    <row r="39" spans="1:17" ht="15" x14ac:dyDescent="0.35">
      <c r="A39" s="467" t="s">
        <v>186</v>
      </c>
      <c r="B39" s="468" t="s">
        <v>92</v>
      </c>
      <c r="C39" s="468" t="s">
        <v>187</v>
      </c>
      <c r="D39" s="468" t="s">
        <v>49</v>
      </c>
      <c r="E39" s="468" t="s">
        <v>97</v>
      </c>
      <c r="F39" s="468" t="s">
        <v>98</v>
      </c>
      <c r="G39" s="469">
        <v>42521</v>
      </c>
      <c r="H39" s="470">
        <v>1274.02</v>
      </c>
      <c r="I39" s="439"/>
      <c r="J39" s="444" t="s">
        <v>95</v>
      </c>
      <c r="K39" s="444" t="s">
        <v>92</v>
      </c>
      <c r="L39" s="445">
        <v>2014</v>
      </c>
      <c r="M39" s="444" t="s">
        <v>93</v>
      </c>
      <c r="N39" s="444" t="s">
        <v>49</v>
      </c>
      <c r="O39" s="444" t="s">
        <v>96</v>
      </c>
      <c r="P39" s="445">
        <v>7</v>
      </c>
      <c r="Q39" s="446">
        <v>2564.52</v>
      </c>
    </row>
    <row r="40" spans="1:17" ht="15" x14ac:dyDescent="0.35">
      <c r="A40" s="467" t="s">
        <v>186</v>
      </c>
      <c r="B40" s="468" t="s">
        <v>92</v>
      </c>
      <c r="C40" s="468" t="s">
        <v>187</v>
      </c>
      <c r="D40" s="468" t="s">
        <v>49</v>
      </c>
      <c r="E40" s="468" t="s">
        <v>99</v>
      </c>
      <c r="F40" s="468" t="s">
        <v>100</v>
      </c>
      <c r="G40" s="469">
        <v>42521</v>
      </c>
      <c r="H40" s="470">
        <v>3997.11</v>
      </c>
      <c r="I40" s="439"/>
      <c r="J40" s="444" t="s">
        <v>97</v>
      </c>
      <c r="K40" s="444" t="s">
        <v>92</v>
      </c>
      <c r="L40" s="445">
        <v>2014</v>
      </c>
      <c r="M40" s="444" t="s">
        <v>93</v>
      </c>
      <c r="N40" s="444" t="s">
        <v>49</v>
      </c>
      <c r="O40" s="444" t="s">
        <v>98</v>
      </c>
      <c r="P40" s="445">
        <v>7</v>
      </c>
      <c r="Q40" s="446">
        <v>1274.02</v>
      </c>
    </row>
    <row r="41" spans="1:17" ht="15" x14ac:dyDescent="0.35">
      <c r="A41" s="467" t="s">
        <v>186</v>
      </c>
      <c r="B41" s="468" t="s">
        <v>92</v>
      </c>
      <c r="C41" s="468" t="s">
        <v>187</v>
      </c>
      <c r="D41" s="468" t="s">
        <v>49</v>
      </c>
      <c r="E41" s="468" t="s">
        <v>101</v>
      </c>
      <c r="F41" s="468" t="s">
        <v>102</v>
      </c>
      <c r="G41" s="469">
        <v>42521</v>
      </c>
      <c r="H41" s="470">
        <v>2755.04</v>
      </c>
      <c r="I41" s="439"/>
      <c r="J41" s="444" t="s">
        <v>99</v>
      </c>
      <c r="K41" s="444" t="s">
        <v>92</v>
      </c>
      <c r="L41" s="445">
        <v>2014</v>
      </c>
      <c r="M41" s="444" t="s">
        <v>93</v>
      </c>
      <c r="N41" s="444" t="s">
        <v>49</v>
      </c>
      <c r="O41" s="444" t="s">
        <v>100</v>
      </c>
      <c r="P41" s="445">
        <v>7</v>
      </c>
      <c r="Q41" s="446">
        <v>3997.11</v>
      </c>
    </row>
    <row r="42" spans="1:17" ht="15" x14ac:dyDescent="0.35">
      <c r="A42" s="467" t="s">
        <v>186</v>
      </c>
      <c r="B42" s="468" t="s">
        <v>92</v>
      </c>
      <c r="C42" s="468" t="s">
        <v>187</v>
      </c>
      <c r="D42" s="468" t="s">
        <v>49</v>
      </c>
      <c r="E42" s="468" t="s">
        <v>103</v>
      </c>
      <c r="F42" s="468" t="s">
        <v>104</v>
      </c>
      <c r="G42" s="469">
        <v>42521</v>
      </c>
      <c r="H42" s="470">
        <v>2320.4899999999998</v>
      </c>
      <c r="I42" s="439"/>
      <c r="J42" s="444" t="s">
        <v>105</v>
      </c>
      <c r="K42" s="444" t="s">
        <v>92</v>
      </c>
      <c r="L42" s="445">
        <v>2014</v>
      </c>
      <c r="M42" s="444" t="s">
        <v>93</v>
      </c>
      <c r="N42" s="444" t="s">
        <v>49</v>
      </c>
      <c r="O42" s="444" t="s">
        <v>106</v>
      </c>
      <c r="P42" s="445">
        <v>7</v>
      </c>
      <c r="Q42" s="446">
        <v>1743.61</v>
      </c>
    </row>
    <row r="43" spans="1:17" ht="15" x14ac:dyDescent="0.35">
      <c r="A43" s="467" t="s">
        <v>186</v>
      </c>
      <c r="B43" s="468" t="s">
        <v>92</v>
      </c>
      <c r="C43" s="468" t="s">
        <v>187</v>
      </c>
      <c r="D43" s="468" t="s">
        <v>49</v>
      </c>
      <c r="E43" s="468" t="s">
        <v>105</v>
      </c>
      <c r="F43" s="468" t="s">
        <v>106</v>
      </c>
      <c r="G43" s="469">
        <v>42551</v>
      </c>
      <c r="H43" s="470">
        <v>1743.61</v>
      </c>
      <c r="I43" s="439"/>
      <c r="J43" s="444" t="s">
        <v>91</v>
      </c>
      <c r="K43" s="444" t="s">
        <v>92</v>
      </c>
      <c r="L43" s="445">
        <v>2014</v>
      </c>
      <c r="M43" s="444" t="s">
        <v>93</v>
      </c>
      <c r="N43" s="444" t="s">
        <v>49</v>
      </c>
      <c r="O43" s="444" t="s">
        <v>94</v>
      </c>
      <c r="P43" s="445">
        <v>8</v>
      </c>
      <c r="Q43" s="446">
        <v>16315.82</v>
      </c>
    </row>
    <row r="44" spans="1:17" ht="15" x14ac:dyDescent="0.35">
      <c r="A44" s="467" t="s">
        <v>186</v>
      </c>
      <c r="B44" s="468" t="s">
        <v>92</v>
      </c>
      <c r="C44" s="468" t="s">
        <v>187</v>
      </c>
      <c r="D44" s="468" t="s">
        <v>49</v>
      </c>
      <c r="E44" s="468" t="s">
        <v>91</v>
      </c>
      <c r="F44" s="468" t="s">
        <v>94</v>
      </c>
      <c r="G44" s="469">
        <v>42551</v>
      </c>
      <c r="H44" s="470">
        <v>16315.82</v>
      </c>
      <c r="I44" s="439"/>
      <c r="J44" s="444" t="s">
        <v>95</v>
      </c>
      <c r="K44" s="444" t="s">
        <v>92</v>
      </c>
      <c r="L44" s="445">
        <v>2014</v>
      </c>
      <c r="M44" s="444" t="s">
        <v>93</v>
      </c>
      <c r="N44" s="444" t="s">
        <v>49</v>
      </c>
      <c r="O44" s="444" t="s">
        <v>96</v>
      </c>
      <c r="P44" s="445">
        <v>8</v>
      </c>
      <c r="Q44" s="446">
        <v>2564.52</v>
      </c>
    </row>
    <row r="45" spans="1:17" ht="15" x14ac:dyDescent="0.35">
      <c r="A45" s="467" t="s">
        <v>186</v>
      </c>
      <c r="B45" s="468" t="s">
        <v>92</v>
      </c>
      <c r="C45" s="468" t="s">
        <v>187</v>
      </c>
      <c r="D45" s="468" t="s">
        <v>49</v>
      </c>
      <c r="E45" s="468" t="s">
        <v>95</v>
      </c>
      <c r="F45" s="468" t="s">
        <v>96</v>
      </c>
      <c r="G45" s="469">
        <v>42551</v>
      </c>
      <c r="H45" s="470">
        <v>2564.52</v>
      </c>
      <c r="I45" s="439"/>
      <c r="J45" s="444" t="s">
        <v>97</v>
      </c>
      <c r="K45" s="444" t="s">
        <v>92</v>
      </c>
      <c r="L45" s="445">
        <v>2014</v>
      </c>
      <c r="M45" s="444" t="s">
        <v>93</v>
      </c>
      <c r="N45" s="444" t="s">
        <v>49</v>
      </c>
      <c r="O45" s="444" t="s">
        <v>98</v>
      </c>
      <c r="P45" s="445">
        <v>8</v>
      </c>
      <c r="Q45" s="446">
        <v>1274.02</v>
      </c>
    </row>
    <row r="46" spans="1:17" ht="15" x14ac:dyDescent="0.35">
      <c r="A46" s="467" t="s">
        <v>186</v>
      </c>
      <c r="B46" s="468" t="s">
        <v>92</v>
      </c>
      <c r="C46" s="468" t="s">
        <v>187</v>
      </c>
      <c r="D46" s="468" t="s">
        <v>49</v>
      </c>
      <c r="E46" s="468" t="s">
        <v>97</v>
      </c>
      <c r="F46" s="468" t="s">
        <v>98</v>
      </c>
      <c r="G46" s="469">
        <v>42551</v>
      </c>
      <c r="H46" s="470">
        <v>1274.02</v>
      </c>
      <c r="I46" s="439"/>
      <c r="J46" s="444" t="s">
        <v>99</v>
      </c>
      <c r="K46" s="444" t="s">
        <v>92</v>
      </c>
      <c r="L46" s="445">
        <v>2014</v>
      </c>
      <c r="M46" s="444" t="s">
        <v>93</v>
      </c>
      <c r="N46" s="444" t="s">
        <v>49</v>
      </c>
      <c r="O46" s="444" t="s">
        <v>100</v>
      </c>
      <c r="P46" s="445">
        <v>8</v>
      </c>
      <c r="Q46" s="446">
        <v>3997.11</v>
      </c>
    </row>
    <row r="47" spans="1:17" ht="15" x14ac:dyDescent="0.35">
      <c r="A47" s="467" t="s">
        <v>186</v>
      </c>
      <c r="B47" s="468" t="s">
        <v>92</v>
      </c>
      <c r="C47" s="468" t="s">
        <v>187</v>
      </c>
      <c r="D47" s="468" t="s">
        <v>49</v>
      </c>
      <c r="E47" s="468" t="s">
        <v>99</v>
      </c>
      <c r="F47" s="468" t="s">
        <v>100</v>
      </c>
      <c r="G47" s="469">
        <v>42551</v>
      </c>
      <c r="H47" s="470">
        <v>3997.11</v>
      </c>
      <c r="I47" s="439"/>
      <c r="J47" s="444" t="s">
        <v>105</v>
      </c>
      <c r="K47" s="444" t="s">
        <v>92</v>
      </c>
      <c r="L47" s="445">
        <v>2014</v>
      </c>
      <c r="M47" s="444" t="s">
        <v>93</v>
      </c>
      <c r="N47" s="444" t="s">
        <v>49</v>
      </c>
      <c r="O47" s="444" t="s">
        <v>106</v>
      </c>
      <c r="P47" s="445">
        <v>8</v>
      </c>
      <c r="Q47" s="446">
        <v>1743.61</v>
      </c>
    </row>
    <row r="48" spans="1:17" ht="15" x14ac:dyDescent="0.35">
      <c r="A48" s="467" t="s">
        <v>186</v>
      </c>
      <c r="B48" s="468" t="s">
        <v>92</v>
      </c>
      <c r="C48" s="468" t="s">
        <v>187</v>
      </c>
      <c r="D48" s="468" t="s">
        <v>49</v>
      </c>
      <c r="E48" s="468" t="s">
        <v>101</v>
      </c>
      <c r="F48" s="468" t="s">
        <v>102</v>
      </c>
      <c r="G48" s="469">
        <v>42551</v>
      </c>
      <c r="H48" s="470">
        <v>2755.04</v>
      </c>
      <c r="I48" s="439"/>
      <c r="J48" s="444" t="s">
        <v>91</v>
      </c>
      <c r="K48" s="444" t="s">
        <v>92</v>
      </c>
      <c r="L48" s="445">
        <v>2014</v>
      </c>
      <c r="M48" s="444" t="s">
        <v>93</v>
      </c>
      <c r="N48" s="444" t="s">
        <v>49</v>
      </c>
      <c r="O48" s="444" t="s">
        <v>94</v>
      </c>
      <c r="P48" s="445">
        <v>9</v>
      </c>
      <c r="Q48" s="446">
        <v>16315.82</v>
      </c>
    </row>
    <row r="49" spans="1:17" ht="15" x14ac:dyDescent="0.35">
      <c r="A49" s="467" t="s">
        <v>186</v>
      </c>
      <c r="B49" s="468" t="s">
        <v>92</v>
      </c>
      <c r="C49" s="468" t="s">
        <v>187</v>
      </c>
      <c r="D49" s="468" t="s">
        <v>49</v>
      </c>
      <c r="E49" s="468" t="s">
        <v>103</v>
      </c>
      <c r="F49" s="468" t="s">
        <v>104</v>
      </c>
      <c r="G49" s="469">
        <v>42551</v>
      </c>
      <c r="H49" s="470">
        <v>2320.4899999999998</v>
      </c>
      <c r="I49" s="439"/>
      <c r="J49" s="444" t="s">
        <v>95</v>
      </c>
      <c r="K49" s="444" t="s">
        <v>92</v>
      </c>
      <c r="L49" s="445">
        <v>2014</v>
      </c>
      <c r="M49" s="444" t="s">
        <v>93</v>
      </c>
      <c r="N49" s="444" t="s">
        <v>49</v>
      </c>
      <c r="O49" s="444" t="s">
        <v>96</v>
      </c>
      <c r="P49" s="445">
        <v>9</v>
      </c>
      <c r="Q49" s="446">
        <v>2564.52</v>
      </c>
    </row>
    <row r="50" spans="1:17" ht="15" x14ac:dyDescent="0.35">
      <c r="A50" s="467" t="s">
        <v>186</v>
      </c>
      <c r="B50" s="468" t="s">
        <v>92</v>
      </c>
      <c r="C50" s="468" t="s">
        <v>187</v>
      </c>
      <c r="D50" s="468" t="s">
        <v>49</v>
      </c>
      <c r="E50" s="468" t="s">
        <v>105</v>
      </c>
      <c r="F50" s="468" t="s">
        <v>106</v>
      </c>
      <c r="G50" s="469">
        <v>42580</v>
      </c>
      <c r="H50" s="470">
        <v>1743.61</v>
      </c>
      <c r="I50" s="439"/>
      <c r="J50" s="444" t="s">
        <v>97</v>
      </c>
      <c r="K50" s="444" t="s">
        <v>92</v>
      </c>
      <c r="L50" s="445">
        <v>2014</v>
      </c>
      <c r="M50" s="444" t="s">
        <v>93</v>
      </c>
      <c r="N50" s="444" t="s">
        <v>49</v>
      </c>
      <c r="O50" s="444" t="s">
        <v>98</v>
      </c>
      <c r="P50" s="445">
        <v>9</v>
      </c>
      <c r="Q50" s="446">
        <v>1274.02</v>
      </c>
    </row>
    <row r="51" spans="1:17" ht="15" x14ac:dyDescent="0.35">
      <c r="A51" s="467" t="s">
        <v>186</v>
      </c>
      <c r="B51" s="468" t="s">
        <v>92</v>
      </c>
      <c r="C51" s="468" t="s">
        <v>187</v>
      </c>
      <c r="D51" s="468" t="s">
        <v>49</v>
      </c>
      <c r="E51" s="468" t="s">
        <v>91</v>
      </c>
      <c r="F51" s="468" t="s">
        <v>94</v>
      </c>
      <c r="G51" s="469">
        <v>42580</v>
      </c>
      <c r="H51" s="470">
        <v>16315.82</v>
      </c>
      <c r="I51" s="439"/>
      <c r="J51" s="444" t="s">
        <v>99</v>
      </c>
      <c r="K51" s="444" t="s">
        <v>92</v>
      </c>
      <c r="L51" s="445">
        <v>2014</v>
      </c>
      <c r="M51" s="444" t="s">
        <v>93</v>
      </c>
      <c r="N51" s="444" t="s">
        <v>49</v>
      </c>
      <c r="O51" s="444" t="s">
        <v>100</v>
      </c>
      <c r="P51" s="445">
        <v>9</v>
      </c>
      <c r="Q51" s="446">
        <v>3997.11</v>
      </c>
    </row>
    <row r="52" spans="1:17" ht="15" x14ac:dyDescent="0.35">
      <c r="A52" s="467" t="s">
        <v>186</v>
      </c>
      <c r="B52" s="468" t="s">
        <v>92</v>
      </c>
      <c r="C52" s="468" t="s">
        <v>187</v>
      </c>
      <c r="D52" s="468" t="s">
        <v>49</v>
      </c>
      <c r="E52" s="468" t="s">
        <v>95</v>
      </c>
      <c r="F52" s="468" t="s">
        <v>96</v>
      </c>
      <c r="G52" s="469">
        <v>42580</v>
      </c>
      <c r="H52" s="470">
        <v>2564.52</v>
      </c>
      <c r="I52" s="439"/>
      <c r="J52" s="444" t="s">
        <v>105</v>
      </c>
      <c r="K52" s="444" t="s">
        <v>92</v>
      </c>
      <c r="L52" s="445">
        <v>2014</v>
      </c>
      <c r="M52" s="444" t="s">
        <v>93</v>
      </c>
      <c r="N52" s="444" t="s">
        <v>49</v>
      </c>
      <c r="O52" s="444" t="s">
        <v>106</v>
      </c>
      <c r="P52" s="445">
        <v>9</v>
      </c>
      <c r="Q52" s="446">
        <v>1743.61</v>
      </c>
    </row>
    <row r="53" spans="1:17" ht="15" x14ac:dyDescent="0.35">
      <c r="A53" s="467" t="s">
        <v>186</v>
      </c>
      <c r="B53" s="468" t="s">
        <v>92</v>
      </c>
      <c r="C53" s="468" t="s">
        <v>187</v>
      </c>
      <c r="D53" s="468" t="s">
        <v>49</v>
      </c>
      <c r="E53" s="468" t="s">
        <v>97</v>
      </c>
      <c r="F53" s="468" t="s">
        <v>98</v>
      </c>
      <c r="G53" s="469">
        <v>42580</v>
      </c>
      <c r="H53" s="470">
        <v>1274.02</v>
      </c>
      <c r="I53" s="439"/>
      <c r="J53" s="444" t="s">
        <v>91</v>
      </c>
      <c r="K53" s="444" t="s">
        <v>92</v>
      </c>
      <c r="L53" s="445">
        <v>2014</v>
      </c>
      <c r="M53" s="444" t="s">
        <v>93</v>
      </c>
      <c r="N53" s="444" t="s">
        <v>49</v>
      </c>
      <c r="O53" s="444" t="s">
        <v>94</v>
      </c>
      <c r="P53" s="445">
        <v>10</v>
      </c>
      <c r="Q53" s="446">
        <v>16315.82</v>
      </c>
    </row>
    <row r="54" spans="1:17" ht="15" x14ac:dyDescent="0.35">
      <c r="A54" s="467" t="s">
        <v>186</v>
      </c>
      <c r="B54" s="468" t="s">
        <v>92</v>
      </c>
      <c r="C54" s="468" t="s">
        <v>187</v>
      </c>
      <c r="D54" s="468" t="s">
        <v>49</v>
      </c>
      <c r="E54" s="468" t="s">
        <v>99</v>
      </c>
      <c r="F54" s="468" t="s">
        <v>100</v>
      </c>
      <c r="G54" s="469">
        <v>42580</v>
      </c>
      <c r="H54" s="470">
        <v>3997.11</v>
      </c>
      <c r="I54" s="439"/>
      <c r="J54" s="444" t="s">
        <v>95</v>
      </c>
      <c r="K54" s="444" t="s">
        <v>92</v>
      </c>
      <c r="L54" s="445">
        <v>2014</v>
      </c>
      <c r="M54" s="444" t="s">
        <v>93</v>
      </c>
      <c r="N54" s="444" t="s">
        <v>49</v>
      </c>
      <c r="O54" s="444" t="s">
        <v>96</v>
      </c>
      <c r="P54" s="445">
        <v>10</v>
      </c>
      <c r="Q54" s="446">
        <v>2564.52</v>
      </c>
    </row>
    <row r="55" spans="1:17" ht="15" x14ac:dyDescent="0.35">
      <c r="A55" s="467" t="s">
        <v>186</v>
      </c>
      <c r="B55" s="468" t="s">
        <v>92</v>
      </c>
      <c r="C55" s="468" t="s">
        <v>187</v>
      </c>
      <c r="D55" s="468" t="s">
        <v>49</v>
      </c>
      <c r="E55" s="468" t="s">
        <v>101</v>
      </c>
      <c r="F55" s="468" t="s">
        <v>102</v>
      </c>
      <c r="G55" s="469">
        <v>42580</v>
      </c>
      <c r="H55" s="470">
        <v>2755.04</v>
      </c>
      <c r="I55" s="439"/>
      <c r="J55" s="444" t="s">
        <v>97</v>
      </c>
      <c r="K55" s="444" t="s">
        <v>92</v>
      </c>
      <c r="L55" s="445">
        <v>2014</v>
      </c>
      <c r="M55" s="444" t="s">
        <v>93</v>
      </c>
      <c r="N55" s="444" t="s">
        <v>49</v>
      </c>
      <c r="O55" s="444" t="s">
        <v>98</v>
      </c>
      <c r="P55" s="445">
        <v>10</v>
      </c>
      <c r="Q55" s="446">
        <v>1274.02</v>
      </c>
    </row>
    <row r="56" spans="1:17" ht="15" x14ac:dyDescent="0.35">
      <c r="A56" s="467" t="s">
        <v>186</v>
      </c>
      <c r="B56" s="468" t="s">
        <v>92</v>
      </c>
      <c r="C56" s="468" t="s">
        <v>187</v>
      </c>
      <c r="D56" s="468" t="s">
        <v>49</v>
      </c>
      <c r="E56" s="468" t="s">
        <v>103</v>
      </c>
      <c r="F56" s="468" t="s">
        <v>104</v>
      </c>
      <c r="G56" s="469">
        <v>42580</v>
      </c>
      <c r="H56" s="470">
        <v>2320.4899999999998</v>
      </c>
      <c r="I56" s="439"/>
      <c r="J56" s="444" t="s">
        <v>99</v>
      </c>
      <c r="K56" s="444" t="s">
        <v>92</v>
      </c>
      <c r="L56" s="445">
        <v>2014</v>
      </c>
      <c r="M56" s="444" t="s">
        <v>93</v>
      </c>
      <c r="N56" s="444" t="s">
        <v>49</v>
      </c>
      <c r="O56" s="444" t="s">
        <v>100</v>
      </c>
      <c r="P56" s="445">
        <v>10</v>
      </c>
      <c r="Q56" s="446">
        <v>3997.11</v>
      </c>
    </row>
    <row r="57" spans="1:17" ht="15" x14ac:dyDescent="0.35">
      <c r="A57" s="467" t="s">
        <v>186</v>
      </c>
      <c r="B57" s="468" t="s">
        <v>92</v>
      </c>
      <c r="C57" s="468" t="s">
        <v>187</v>
      </c>
      <c r="D57" s="468" t="s">
        <v>49</v>
      </c>
      <c r="E57" s="468" t="s">
        <v>105</v>
      </c>
      <c r="F57" s="468" t="s">
        <v>106</v>
      </c>
      <c r="G57" s="469">
        <v>42613</v>
      </c>
      <c r="H57" s="470">
        <v>1743.61</v>
      </c>
      <c r="I57" s="439"/>
      <c r="J57" s="444" t="s">
        <v>101</v>
      </c>
      <c r="K57" s="444" t="s">
        <v>92</v>
      </c>
      <c r="L57" s="445">
        <v>2014</v>
      </c>
      <c r="M57" s="444" t="s">
        <v>93</v>
      </c>
      <c r="N57" s="444" t="s">
        <v>49</v>
      </c>
      <c r="O57" s="444" t="s">
        <v>102</v>
      </c>
      <c r="P57" s="445">
        <v>10</v>
      </c>
      <c r="Q57" s="446">
        <v>19285.28</v>
      </c>
    </row>
    <row r="58" spans="1:17" ht="15" x14ac:dyDescent="0.35">
      <c r="A58" s="467" t="s">
        <v>186</v>
      </c>
      <c r="B58" s="468" t="s">
        <v>92</v>
      </c>
      <c r="C58" s="468" t="s">
        <v>187</v>
      </c>
      <c r="D58" s="468" t="s">
        <v>49</v>
      </c>
      <c r="E58" s="468" t="s">
        <v>91</v>
      </c>
      <c r="F58" s="468" t="s">
        <v>94</v>
      </c>
      <c r="G58" s="469">
        <v>42613</v>
      </c>
      <c r="H58" s="470">
        <v>16315.82</v>
      </c>
      <c r="I58" s="439"/>
      <c r="J58" s="444" t="s">
        <v>105</v>
      </c>
      <c r="K58" s="444" t="s">
        <v>92</v>
      </c>
      <c r="L58" s="445">
        <v>2014</v>
      </c>
      <c r="M58" s="444" t="s">
        <v>93</v>
      </c>
      <c r="N58" s="444" t="s">
        <v>49</v>
      </c>
      <c r="O58" s="444" t="s">
        <v>106</v>
      </c>
      <c r="P58" s="445">
        <v>10</v>
      </c>
      <c r="Q58" s="446">
        <v>1743.61</v>
      </c>
    </row>
    <row r="59" spans="1:17" ht="15" x14ac:dyDescent="0.35">
      <c r="A59" s="467" t="s">
        <v>186</v>
      </c>
      <c r="B59" s="468" t="s">
        <v>92</v>
      </c>
      <c r="C59" s="468" t="s">
        <v>187</v>
      </c>
      <c r="D59" s="468" t="s">
        <v>49</v>
      </c>
      <c r="E59" s="468" t="s">
        <v>95</v>
      </c>
      <c r="F59" s="468" t="s">
        <v>96</v>
      </c>
      <c r="G59" s="469">
        <v>42613</v>
      </c>
      <c r="H59" s="470">
        <v>2564.52</v>
      </c>
      <c r="I59" s="439"/>
      <c r="J59" s="444" t="s">
        <v>91</v>
      </c>
      <c r="K59" s="444" t="s">
        <v>92</v>
      </c>
      <c r="L59" s="445">
        <v>2014</v>
      </c>
      <c r="M59" s="444" t="s">
        <v>93</v>
      </c>
      <c r="N59" s="444" t="s">
        <v>49</v>
      </c>
      <c r="O59" s="444" t="s">
        <v>94</v>
      </c>
      <c r="P59" s="445">
        <v>11</v>
      </c>
      <c r="Q59" s="446">
        <v>16315.82</v>
      </c>
    </row>
    <row r="60" spans="1:17" ht="15" x14ac:dyDescent="0.35">
      <c r="A60" s="467" t="s">
        <v>186</v>
      </c>
      <c r="B60" s="468" t="s">
        <v>92</v>
      </c>
      <c r="C60" s="468" t="s">
        <v>187</v>
      </c>
      <c r="D60" s="468" t="s">
        <v>49</v>
      </c>
      <c r="E60" s="468" t="s">
        <v>97</v>
      </c>
      <c r="F60" s="468" t="s">
        <v>98</v>
      </c>
      <c r="G60" s="469">
        <v>42613</v>
      </c>
      <c r="H60" s="470">
        <v>1274.02</v>
      </c>
      <c r="I60" s="439"/>
      <c r="J60" s="444" t="s">
        <v>95</v>
      </c>
      <c r="K60" s="444" t="s">
        <v>92</v>
      </c>
      <c r="L60" s="445">
        <v>2014</v>
      </c>
      <c r="M60" s="444" t="s">
        <v>93</v>
      </c>
      <c r="N60" s="444" t="s">
        <v>49</v>
      </c>
      <c r="O60" s="444" t="s">
        <v>96</v>
      </c>
      <c r="P60" s="445">
        <v>11</v>
      </c>
      <c r="Q60" s="446">
        <v>2564.52</v>
      </c>
    </row>
    <row r="61" spans="1:17" ht="15" x14ac:dyDescent="0.35">
      <c r="A61" s="467" t="s">
        <v>186</v>
      </c>
      <c r="B61" s="468" t="s">
        <v>92</v>
      </c>
      <c r="C61" s="468" t="s">
        <v>187</v>
      </c>
      <c r="D61" s="468" t="s">
        <v>49</v>
      </c>
      <c r="E61" s="468" t="s">
        <v>99</v>
      </c>
      <c r="F61" s="468" t="s">
        <v>100</v>
      </c>
      <c r="G61" s="469">
        <v>42613</v>
      </c>
      <c r="H61" s="470">
        <v>3997.11</v>
      </c>
      <c r="I61" s="439"/>
      <c r="J61" s="444" t="s">
        <v>97</v>
      </c>
      <c r="K61" s="444" t="s">
        <v>92</v>
      </c>
      <c r="L61" s="445">
        <v>2014</v>
      </c>
      <c r="M61" s="444" t="s">
        <v>93</v>
      </c>
      <c r="N61" s="444" t="s">
        <v>49</v>
      </c>
      <c r="O61" s="444" t="s">
        <v>98</v>
      </c>
      <c r="P61" s="445">
        <v>11</v>
      </c>
      <c r="Q61" s="446">
        <v>1274.02</v>
      </c>
    </row>
    <row r="62" spans="1:17" ht="15" x14ac:dyDescent="0.35">
      <c r="A62" s="467" t="s">
        <v>186</v>
      </c>
      <c r="B62" s="468" t="s">
        <v>92</v>
      </c>
      <c r="C62" s="468" t="s">
        <v>187</v>
      </c>
      <c r="D62" s="468" t="s">
        <v>49</v>
      </c>
      <c r="E62" s="468" t="s">
        <v>101</v>
      </c>
      <c r="F62" s="468" t="s">
        <v>102</v>
      </c>
      <c r="G62" s="469">
        <v>42613</v>
      </c>
      <c r="H62" s="470">
        <v>2755.04</v>
      </c>
      <c r="I62" s="439"/>
      <c r="J62" s="444" t="s">
        <v>99</v>
      </c>
      <c r="K62" s="444" t="s">
        <v>92</v>
      </c>
      <c r="L62" s="445">
        <v>2014</v>
      </c>
      <c r="M62" s="444" t="s">
        <v>93</v>
      </c>
      <c r="N62" s="444" t="s">
        <v>49</v>
      </c>
      <c r="O62" s="444" t="s">
        <v>100</v>
      </c>
      <c r="P62" s="445">
        <v>11</v>
      </c>
      <c r="Q62" s="446">
        <v>3997.11</v>
      </c>
    </row>
    <row r="63" spans="1:17" ht="15" x14ac:dyDescent="0.35">
      <c r="A63" s="467" t="s">
        <v>186</v>
      </c>
      <c r="B63" s="468" t="s">
        <v>92</v>
      </c>
      <c r="C63" s="468" t="s">
        <v>187</v>
      </c>
      <c r="D63" s="468" t="s">
        <v>49</v>
      </c>
      <c r="E63" s="468" t="s">
        <v>103</v>
      </c>
      <c r="F63" s="468" t="s">
        <v>104</v>
      </c>
      <c r="G63" s="469">
        <v>42613</v>
      </c>
      <c r="H63" s="470">
        <v>2320.4899999999998</v>
      </c>
      <c r="I63" s="439"/>
      <c r="J63" s="444" t="s">
        <v>101</v>
      </c>
      <c r="K63" s="444" t="s">
        <v>92</v>
      </c>
      <c r="L63" s="445">
        <v>2014</v>
      </c>
      <c r="M63" s="444" t="s">
        <v>93</v>
      </c>
      <c r="N63" s="444" t="s">
        <v>49</v>
      </c>
      <c r="O63" s="444" t="s">
        <v>102</v>
      </c>
      <c r="P63" s="445">
        <v>11</v>
      </c>
      <c r="Q63" s="446">
        <v>2755.04</v>
      </c>
    </row>
    <row r="64" spans="1:17" ht="15" x14ac:dyDescent="0.35">
      <c r="A64" s="467" t="s">
        <v>186</v>
      </c>
      <c r="B64" s="468" t="s">
        <v>92</v>
      </c>
      <c r="C64" s="468" t="s">
        <v>187</v>
      </c>
      <c r="D64" s="468" t="s">
        <v>49</v>
      </c>
      <c r="E64" s="468" t="s">
        <v>105</v>
      </c>
      <c r="F64" s="468" t="s">
        <v>106</v>
      </c>
      <c r="G64" s="469">
        <v>42643</v>
      </c>
      <c r="H64" s="470">
        <v>1743.61</v>
      </c>
      <c r="I64" s="439"/>
      <c r="J64" s="444" t="s">
        <v>105</v>
      </c>
      <c r="K64" s="444" t="s">
        <v>92</v>
      </c>
      <c r="L64" s="445">
        <v>2014</v>
      </c>
      <c r="M64" s="444" t="s">
        <v>93</v>
      </c>
      <c r="N64" s="444" t="s">
        <v>49</v>
      </c>
      <c r="O64" s="444" t="s">
        <v>106</v>
      </c>
      <c r="P64" s="445">
        <v>11</v>
      </c>
      <c r="Q64" s="446">
        <v>1743.61</v>
      </c>
    </row>
    <row r="65" spans="1:17" ht="15" x14ac:dyDescent="0.35">
      <c r="A65" s="467" t="s">
        <v>186</v>
      </c>
      <c r="B65" s="468" t="s">
        <v>92</v>
      </c>
      <c r="C65" s="468" t="s">
        <v>187</v>
      </c>
      <c r="D65" s="468" t="s">
        <v>49</v>
      </c>
      <c r="E65" s="468" t="s">
        <v>91</v>
      </c>
      <c r="F65" s="468" t="s">
        <v>94</v>
      </c>
      <c r="G65" s="469">
        <v>42643</v>
      </c>
      <c r="H65" s="470">
        <v>16315.82</v>
      </c>
      <c r="I65" s="439"/>
      <c r="J65" s="444" t="s">
        <v>91</v>
      </c>
      <c r="K65" s="444" t="s">
        <v>92</v>
      </c>
      <c r="L65" s="445">
        <v>2014</v>
      </c>
      <c r="M65" s="444" t="s">
        <v>93</v>
      </c>
      <c r="N65" s="444" t="s">
        <v>49</v>
      </c>
      <c r="O65" s="444" t="s">
        <v>94</v>
      </c>
      <c r="P65" s="445">
        <v>12</v>
      </c>
      <c r="Q65" s="446">
        <v>16315.82</v>
      </c>
    </row>
    <row r="66" spans="1:17" ht="15" x14ac:dyDescent="0.35">
      <c r="A66" s="467" t="s">
        <v>186</v>
      </c>
      <c r="B66" s="468" t="s">
        <v>92</v>
      </c>
      <c r="C66" s="468" t="s">
        <v>187</v>
      </c>
      <c r="D66" s="468" t="s">
        <v>49</v>
      </c>
      <c r="E66" s="468" t="s">
        <v>95</v>
      </c>
      <c r="F66" s="468" t="s">
        <v>96</v>
      </c>
      <c r="G66" s="469">
        <v>42643</v>
      </c>
      <c r="H66" s="470">
        <v>2564.52</v>
      </c>
      <c r="I66" s="439"/>
      <c r="J66" s="444" t="s">
        <v>95</v>
      </c>
      <c r="K66" s="444" t="s">
        <v>92</v>
      </c>
      <c r="L66" s="445">
        <v>2014</v>
      </c>
      <c r="M66" s="444" t="s">
        <v>93</v>
      </c>
      <c r="N66" s="444" t="s">
        <v>49</v>
      </c>
      <c r="O66" s="444" t="s">
        <v>96</v>
      </c>
      <c r="P66" s="445">
        <v>12</v>
      </c>
      <c r="Q66" s="446">
        <v>2564.52</v>
      </c>
    </row>
    <row r="67" spans="1:17" ht="15" x14ac:dyDescent="0.35">
      <c r="A67" s="467" t="s">
        <v>186</v>
      </c>
      <c r="B67" s="468" t="s">
        <v>92</v>
      </c>
      <c r="C67" s="468" t="s">
        <v>187</v>
      </c>
      <c r="D67" s="468" t="s">
        <v>49</v>
      </c>
      <c r="E67" s="468" t="s">
        <v>97</v>
      </c>
      <c r="F67" s="468" t="s">
        <v>98</v>
      </c>
      <c r="G67" s="469">
        <v>42643</v>
      </c>
      <c r="H67" s="470">
        <v>1274.02</v>
      </c>
      <c r="I67" s="439"/>
      <c r="J67" s="444" t="s">
        <v>97</v>
      </c>
      <c r="K67" s="444" t="s">
        <v>92</v>
      </c>
      <c r="L67" s="445">
        <v>2014</v>
      </c>
      <c r="M67" s="444" t="s">
        <v>93</v>
      </c>
      <c r="N67" s="444" t="s">
        <v>49</v>
      </c>
      <c r="O67" s="444" t="s">
        <v>98</v>
      </c>
      <c r="P67" s="445">
        <v>12</v>
      </c>
      <c r="Q67" s="446">
        <v>1274.02</v>
      </c>
    </row>
    <row r="68" spans="1:17" ht="15" x14ac:dyDescent="0.35">
      <c r="A68" s="467" t="s">
        <v>186</v>
      </c>
      <c r="B68" s="468" t="s">
        <v>92</v>
      </c>
      <c r="C68" s="468" t="s">
        <v>187</v>
      </c>
      <c r="D68" s="468" t="s">
        <v>49</v>
      </c>
      <c r="E68" s="468" t="s">
        <v>99</v>
      </c>
      <c r="F68" s="468" t="s">
        <v>100</v>
      </c>
      <c r="G68" s="469">
        <v>42643</v>
      </c>
      <c r="H68" s="470">
        <v>3997.11</v>
      </c>
      <c r="I68" s="439"/>
      <c r="J68" s="444" t="s">
        <v>99</v>
      </c>
      <c r="K68" s="444" t="s">
        <v>92</v>
      </c>
      <c r="L68" s="445">
        <v>2014</v>
      </c>
      <c r="M68" s="444" t="s">
        <v>93</v>
      </c>
      <c r="N68" s="444" t="s">
        <v>49</v>
      </c>
      <c r="O68" s="444" t="s">
        <v>100</v>
      </c>
      <c r="P68" s="445">
        <v>12</v>
      </c>
      <c r="Q68" s="446">
        <v>3997.11</v>
      </c>
    </row>
    <row r="69" spans="1:17" ht="15" x14ac:dyDescent="0.35">
      <c r="A69" s="467" t="s">
        <v>186</v>
      </c>
      <c r="B69" s="468" t="s">
        <v>92</v>
      </c>
      <c r="C69" s="468" t="s">
        <v>187</v>
      </c>
      <c r="D69" s="468" t="s">
        <v>49</v>
      </c>
      <c r="E69" s="468" t="s">
        <v>101</v>
      </c>
      <c r="F69" s="468" t="s">
        <v>102</v>
      </c>
      <c r="G69" s="469">
        <v>42643</v>
      </c>
      <c r="H69" s="470">
        <v>2755.04</v>
      </c>
      <c r="I69" s="439"/>
      <c r="J69" s="444" t="s">
        <v>101</v>
      </c>
      <c r="K69" s="444" t="s">
        <v>92</v>
      </c>
      <c r="L69" s="445">
        <v>2014</v>
      </c>
      <c r="M69" s="444" t="s">
        <v>93</v>
      </c>
      <c r="N69" s="444" t="s">
        <v>49</v>
      </c>
      <c r="O69" s="444" t="s">
        <v>102</v>
      </c>
      <c r="P69" s="445">
        <v>12</v>
      </c>
      <c r="Q69" s="446">
        <v>2755.04</v>
      </c>
    </row>
    <row r="70" spans="1:17" ht="15" x14ac:dyDescent="0.35">
      <c r="A70" s="467" t="s">
        <v>186</v>
      </c>
      <c r="B70" s="468" t="s">
        <v>92</v>
      </c>
      <c r="C70" s="468" t="s">
        <v>187</v>
      </c>
      <c r="D70" s="468" t="s">
        <v>49</v>
      </c>
      <c r="E70" s="468" t="s">
        <v>103</v>
      </c>
      <c r="F70" s="468" t="s">
        <v>104</v>
      </c>
      <c r="G70" s="469">
        <v>42643</v>
      </c>
      <c r="H70" s="470">
        <v>2320.4899999999998</v>
      </c>
      <c r="I70" s="439"/>
      <c r="J70" s="444" t="s">
        <v>105</v>
      </c>
      <c r="K70" s="444" t="s">
        <v>92</v>
      </c>
      <c r="L70" s="445">
        <v>2014</v>
      </c>
      <c r="M70" s="444" t="s">
        <v>93</v>
      </c>
      <c r="N70" s="444" t="s">
        <v>49</v>
      </c>
      <c r="O70" s="444" t="s">
        <v>106</v>
      </c>
      <c r="P70" s="445">
        <v>12</v>
      </c>
      <c r="Q70" s="446">
        <v>1743.61</v>
      </c>
    </row>
    <row r="71" spans="1:17" ht="15" x14ac:dyDescent="0.35">
      <c r="A71" s="467" t="s">
        <v>186</v>
      </c>
      <c r="B71" s="468" t="s">
        <v>92</v>
      </c>
      <c r="C71" s="468" t="s">
        <v>187</v>
      </c>
      <c r="D71" s="468" t="s">
        <v>49</v>
      </c>
      <c r="E71" s="468" t="s">
        <v>105</v>
      </c>
      <c r="F71" s="468" t="s">
        <v>106</v>
      </c>
      <c r="G71" s="469">
        <v>42674</v>
      </c>
      <c r="H71" s="470">
        <v>1743.61</v>
      </c>
      <c r="I71" s="439"/>
      <c r="L71" s="445">
        <v>2014</v>
      </c>
    </row>
    <row r="72" spans="1:17" ht="15" x14ac:dyDescent="0.35">
      <c r="A72" s="467" t="s">
        <v>186</v>
      </c>
      <c r="B72" s="468" t="s">
        <v>92</v>
      </c>
      <c r="C72" s="468" t="s">
        <v>187</v>
      </c>
      <c r="D72" s="468" t="s">
        <v>49</v>
      </c>
      <c r="E72" s="468" t="s">
        <v>91</v>
      </c>
      <c r="F72" s="468" t="s">
        <v>94</v>
      </c>
      <c r="G72" s="469">
        <v>42674</v>
      </c>
      <c r="H72" s="470">
        <v>16315.82</v>
      </c>
      <c r="I72" s="439"/>
      <c r="J72" s="444" t="s">
        <v>91</v>
      </c>
      <c r="K72" s="444" t="s">
        <v>92</v>
      </c>
      <c r="L72" s="445">
        <v>2015</v>
      </c>
      <c r="M72" s="444" t="s">
        <v>93</v>
      </c>
      <c r="N72" s="444" t="s">
        <v>49</v>
      </c>
      <c r="O72" s="444" t="s">
        <v>94</v>
      </c>
      <c r="P72" s="445">
        <v>1</v>
      </c>
      <c r="Q72" s="446">
        <v>16315.82</v>
      </c>
    </row>
    <row r="73" spans="1:17" ht="15" x14ac:dyDescent="0.35">
      <c r="A73" s="467" t="s">
        <v>186</v>
      </c>
      <c r="B73" s="468" t="s">
        <v>92</v>
      </c>
      <c r="C73" s="468" t="s">
        <v>187</v>
      </c>
      <c r="D73" s="468" t="s">
        <v>49</v>
      </c>
      <c r="E73" s="468" t="s">
        <v>95</v>
      </c>
      <c r="F73" s="468" t="s">
        <v>96</v>
      </c>
      <c r="G73" s="469">
        <v>42674</v>
      </c>
      <c r="H73" s="470">
        <v>2564.52</v>
      </c>
      <c r="I73" s="439"/>
      <c r="J73" s="444" t="s">
        <v>95</v>
      </c>
      <c r="K73" s="444" t="s">
        <v>92</v>
      </c>
      <c r="L73" s="445">
        <v>2015</v>
      </c>
      <c r="M73" s="444" t="s">
        <v>93</v>
      </c>
      <c r="N73" s="444" t="s">
        <v>49</v>
      </c>
      <c r="O73" s="444" t="s">
        <v>96</v>
      </c>
      <c r="P73" s="445">
        <v>1</v>
      </c>
      <c r="Q73" s="446">
        <v>2564.52</v>
      </c>
    </row>
    <row r="74" spans="1:17" ht="15" x14ac:dyDescent="0.35">
      <c r="A74" s="467" t="s">
        <v>186</v>
      </c>
      <c r="B74" s="468" t="s">
        <v>92</v>
      </c>
      <c r="C74" s="468" t="s">
        <v>187</v>
      </c>
      <c r="D74" s="468" t="s">
        <v>49</v>
      </c>
      <c r="E74" s="468" t="s">
        <v>97</v>
      </c>
      <c r="F74" s="468" t="s">
        <v>98</v>
      </c>
      <c r="G74" s="469">
        <v>42674</v>
      </c>
      <c r="H74" s="470">
        <v>1274.02</v>
      </c>
      <c r="I74" s="439"/>
      <c r="J74" s="444" t="s">
        <v>97</v>
      </c>
      <c r="K74" s="444" t="s">
        <v>92</v>
      </c>
      <c r="L74" s="445">
        <v>2015</v>
      </c>
      <c r="M74" s="444" t="s">
        <v>93</v>
      </c>
      <c r="N74" s="444" t="s">
        <v>49</v>
      </c>
      <c r="O74" s="444" t="s">
        <v>98</v>
      </c>
      <c r="P74" s="445">
        <v>1</v>
      </c>
      <c r="Q74" s="446">
        <v>1274.02</v>
      </c>
    </row>
    <row r="75" spans="1:17" ht="15" x14ac:dyDescent="0.35">
      <c r="A75" s="467" t="s">
        <v>186</v>
      </c>
      <c r="B75" s="468" t="s">
        <v>92</v>
      </c>
      <c r="C75" s="468" t="s">
        <v>187</v>
      </c>
      <c r="D75" s="468" t="s">
        <v>49</v>
      </c>
      <c r="E75" s="468" t="s">
        <v>99</v>
      </c>
      <c r="F75" s="468" t="s">
        <v>100</v>
      </c>
      <c r="G75" s="469">
        <v>42674</v>
      </c>
      <c r="H75" s="470">
        <v>3997.11</v>
      </c>
      <c r="I75" s="439"/>
      <c r="J75" s="444" t="s">
        <v>99</v>
      </c>
      <c r="K75" s="444" t="s">
        <v>92</v>
      </c>
      <c r="L75" s="445">
        <v>2015</v>
      </c>
      <c r="M75" s="444" t="s">
        <v>93</v>
      </c>
      <c r="N75" s="444" t="s">
        <v>49</v>
      </c>
      <c r="O75" s="444" t="s">
        <v>100</v>
      </c>
      <c r="P75" s="445">
        <v>1</v>
      </c>
      <c r="Q75" s="446">
        <v>3997.11</v>
      </c>
    </row>
    <row r="76" spans="1:17" ht="15" x14ac:dyDescent="0.35">
      <c r="A76" s="467" t="s">
        <v>186</v>
      </c>
      <c r="B76" s="468" t="s">
        <v>92</v>
      </c>
      <c r="C76" s="468" t="s">
        <v>187</v>
      </c>
      <c r="D76" s="468" t="s">
        <v>49</v>
      </c>
      <c r="E76" s="468" t="s">
        <v>101</v>
      </c>
      <c r="F76" s="468" t="s">
        <v>102</v>
      </c>
      <c r="G76" s="469">
        <v>42674</v>
      </c>
      <c r="H76" s="470">
        <v>2755.04</v>
      </c>
      <c r="I76" s="439"/>
      <c r="J76" s="444" t="s">
        <v>101</v>
      </c>
      <c r="K76" s="444" t="s">
        <v>92</v>
      </c>
      <c r="L76" s="445">
        <v>2015</v>
      </c>
      <c r="M76" s="444" t="s">
        <v>93</v>
      </c>
      <c r="N76" s="444" t="s">
        <v>49</v>
      </c>
      <c r="O76" s="444" t="s">
        <v>102</v>
      </c>
      <c r="P76" s="445">
        <v>1</v>
      </c>
      <c r="Q76" s="446">
        <v>2755.04</v>
      </c>
    </row>
    <row r="77" spans="1:17" ht="15" x14ac:dyDescent="0.35">
      <c r="A77" s="467" t="s">
        <v>186</v>
      </c>
      <c r="B77" s="468" t="s">
        <v>92</v>
      </c>
      <c r="C77" s="468" t="s">
        <v>187</v>
      </c>
      <c r="D77" s="468" t="s">
        <v>49</v>
      </c>
      <c r="E77" s="468" t="s">
        <v>103</v>
      </c>
      <c r="F77" s="468" t="s">
        <v>104</v>
      </c>
      <c r="G77" s="469">
        <v>42674</v>
      </c>
      <c r="H77" s="470">
        <v>2320.4899999999998</v>
      </c>
      <c r="I77" s="439"/>
      <c r="J77" s="444" t="s">
        <v>105</v>
      </c>
      <c r="K77" s="444" t="s">
        <v>92</v>
      </c>
      <c r="L77" s="445">
        <v>2015</v>
      </c>
      <c r="M77" s="444" t="s">
        <v>93</v>
      </c>
      <c r="N77" s="444" t="s">
        <v>49</v>
      </c>
      <c r="O77" s="444" t="s">
        <v>106</v>
      </c>
      <c r="P77" s="445">
        <v>1</v>
      </c>
      <c r="Q77" s="446">
        <v>1743.61</v>
      </c>
    </row>
    <row r="78" spans="1:17" ht="15" x14ac:dyDescent="0.35">
      <c r="A78" s="467" t="s">
        <v>186</v>
      </c>
      <c r="B78" s="468" t="s">
        <v>92</v>
      </c>
      <c r="C78" s="468" t="s">
        <v>187</v>
      </c>
      <c r="D78" s="468" t="s">
        <v>49</v>
      </c>
      <c r="E78" s="468" t="s">
        <v>105</v>
      </c>
      <c r="F78" s="468" t="s">
        <v>106</v>
      </c>
      <c r="G78" s="469">
        <v>42704</v>
      </c>
      <c r="H78" s="470">
        <v>1743.61</v>
      </c>
      <c r="I78" s="439"/>
      <c r="J78" s="460" t="s">
        <v>91</v>
      </c>
      <c r="K78" s="460" t="s">
        <v>92</v>
      </c>
      <c r="L78" s="461">
        <v>2015</v>
      </c>
      <c r="M78" s="460" t="s">
        <v>93</v>
      </c>
      <c r="N78" s="460" t="s">
        <v>49</v>
      </c>
      <c r="O78" s="460" t="s">
        <v>94</v>
      </c>
      <c r="P78" s="461">
        <v>2</v>
      </c>
      <c r="Q78" s="462">
        <v>16315.82</v>
      </c>
    </row>
    <row r="79" spans="1:17" ht="15" x14ac:dyDescent="0.35">
      <c r="A79" s="467" t="s">
        <v>186</v>
      </c>
      <c r="B79" s="468" t="s">
        <v>92</v>
      </c>
      <c r="C79" s="468" t="s">
        <v>187</v>
      </c>
      <c r="D79" s="468" t="s">
        <v>49</v>
      </c>
      <c r="E79" s="468" t="s">
        <v>91</v>
      </c>
      <c r="F79" s="468" t="s">
        <v>94</v>
      </c>
      <c r="G79" s="469">
        <v>42704</v>
      </c>
      <c r="H79" s="470">
        <v>16315.82</v>
      </c>
      <c r="I79" s="439"/>
      <c r="J79" s="460" t="s">
        <v>95</v>
      </c>
      <c r="K79" s="460" t="s">
        <v>92</v>
      </c>
      <c r="L79" s="461">
        <v>2015</v>
      </c>
      <c r="M79" s="460" t="s">
        <v>93</v>
      </c>
      <c r="N79" s="460" t="s">
        <v>49</v>
      </c>
      <c r="O79" s="460" t="s">
        <v>96</v>
      </c>
      <c r="P79" s="461">
        <v>2</v>
      </c>
      <c r="Q79" s="462">
        <v>2564.52</v>
      </c>
    </row>
    <row r="80" spans="1:17" ht="15" x14ac:dyDescent="0.35">
      <c r="A80" s="467" t="s">
        <v>186</v>
      </c>
      <c r="B80" s="468" t="s">
        <v>92</v>
      </c>
      <c r="C80" s="468" t="s">
        <v>187</v>
      </c>
      <c r="D80" s="468" t="s">
        <v>49</v>
      </c>
      <c r="E80" s="468" t="s">
        <v>95</v>
      </c>
      <c r="F80" s="468" t="s">
        <v>96</v>
      </c>
      <c r="G80" s="469">
        <v>42704</v>
      </c>
      <c r="H80" s="470">
        <v>2564.52</v>
      </c>
      <c r="I80" s="439"/>
      <c r="J80" s="460" t="s">
        <v>97</v>
      </c>
      <c r="K80" s="460" t="s">
        <v>92</v>
      </c>
      <c r="L80" s="461">
        <v>2015</v>
      </c>
      <c r="M80" s="460" t="s">
        <v>93</v>
      </c>
      <c r="N80" s="460" t="s">
        <v>49</v>
      </c>
      <c r="O80" s="460" t="s">
        <v>98</v>
      </c>
      <c r="P80" s="461">
        <v>2</v>
      </c>
      <c r="Q80" s="462">
        <v>1274.02</v>
      </c>
    </row>
    <row r="81" spans="1:17" ht="15" x14ac:dyDescent="0.35">
      <c r="A81" s="467" t="s">
        <v>186</v>
      </c>
      <c r="B81" s="468" t="s">
        <v>92</v>
      </c>
      <c r="C81" s="468" t="s">
        <v>187</v>
      </c>
      <c r="D81" s="468" t="s">
        <v>49</v>
      </c>
      <c r="E81" s="468" t="s">
        <v>97</v>
      </c>
      <c r="F81" s="468" t="s">
        <v>98</v>
      </c>
      <c r="G81" s="469">
        <v>42704</v>
      </c>
      <c r="H81" s="470">
        <v>1274.02</v>
      </c>
      <c r="I81" s="439"/>
      <c r="J81" s="460" t="s">
        <v>99</v>
      </c>
      <c r="K81" s="460" t="s">
        <v>92</v>
      </c>
      <c r="L81" s="461">
        <v>2015</v>
      </c>
      <c r="M81" s="460" t="s">
        <v>93</v>
      </c>
      <c r="N81" s="460" t="s">
        <v>49</v>
      </c>
      <c r="O81" s="460" t="s">
        <v>100</v>
      </c>
      <c r="P81" s="461">
        <v>2</v>
      </c>
      <c r="Q81" s="462">
        <v>3997.11</v>
      </c>
    </row>
    <row r="82" spans="1:17" ht="15" x14ac:dyDescent="0.35">
      <c r="A82" s="467" t="s">
        <v>186</v>
      </c>
      <c r="B82" s="468" t="s">
        <v>92</v>
      </c>
      <c r="C82" s="468" t="s">
        <v>187</v>
      </c>
      <c r="D82" s="468" t="s">
        <v>49</v>
      </c>
      <c r="E82" s="468" t="s">
        <v>99</v>
      </c>
      <c r="F82" s="468" t="s">
        <v>100</v>
      </c>
      <c r="G82" s="469">
        <v>42704</v>
      </c>
      <c r="H82" s="470">
        <v>3997.11</v>
      </c>
      <c r="I82" s="439"/>
      <c r="J82" s="460" t="s">
        <v>101</v>
      </c>
      <c r="K82" s="460" t="s">
        <v>92</v>
      </c>
      <c r="L82" s="461">
        <v>2015</v>
      </c>
      <c r="M82" s="460" t="s">
        <v>93</v>
      </c>
      <c r="N82" s="460" t="s">
        <v>49</v>
      </c>
      <c r="O82" s="460" t="s">
        <v>102</v>
      </c>
      <c r="P82" s="461">
        <v>2</v>
      </c>
      <c r="Q82" s="462">
        <v>2755.04</v>
      </c>
    </row>
    <row r="83" spans="1:17" ht="15" x14ac:dyDescent="0.35">
      <c r="A83" s="467" t="s">
        <v>186</v>
      </c>
      <c r="B83" s="468" t="s">
        <v>92</v>
      </c>
      <c r="C83" s="468" t="s">
        <v>187</v>
      </c>
      <c r="D83" s="468" t="s">
        <v>49</v>
      </c>
      <c r="E83" s="468" t="s">
        <v>101</v>
      </c>
      <c r="F83" s="468" t="s">
        <v>102</v>
      </c>
      <c r="G83" s="469">
        <v>42704</v>
      </c>
      <c r="H83" s="470">
        <v>2755.04</v>
      </c>
      <c r="I83" s="439"/>
      <c r="J83" s="460" t="s">
        <v>105</v>
      </c>
      <c r="K83" s="460" t="s">
        <v>92</v>
      </c>
      <c r="L83" s="461">
        <v>2015</v>
      </c>
      <c r="M83" s="460" t="s">
        <v>93</v>
      </c>
      <c r="N83" s="460" t="s">
        <v>49</v>
      </c>
      <c r="O83" s="460" t="s">
        <v>106</v>
      </c>
      <c r="P83" s="461">
        <v>2</v>
      </c>
      <c r="Q83" s="462">
        <v>1743.61</v>
      </c>
    </row>
    <row r="84" spans="1:17" ht="15" x14ac:dyDescent="0.35">
      <c r="A84" s="467" t="s">
        <v>186</v>
      </c>
      <c r="B84" s="468" t="s">
        <v>92</v>
      </c>
      <c r="C84" s="468" t="s">
        <v>187</v>
      </c>
      <c r="D84" s="468" t="s">
        <v>49</v>
      </c>
      <c r="E84" s="468" t="s">
        <v>103</v>
      </c>
      <c r="F84" s="468" t="s">
        <v>104</v>
      </c>
      <c r="G84" s="469">
        <v>42704</v>
      </c>
      <c r="H84" s="470">
        <v>2320.4899999999998</v>
      </c>
      <c r="I84" s="439"/>
      <c r="J84" s="460" t="s">
        <v>91</v>
      </c>
      <c r="K84" s="460" t="s">
        <v>92</v>
      </c>
      <c r="L84" s="461">
        <v>2015</v>
      </c>
      <c r="M84" s="460" t="s">
        <v>93</v>
      </c>
      <c r="N84" s="460" t="s">
        <v>49</v>
      </c>
      <c r="O84" s="460" t="s">
        <v>94</v>
      </c>
      <c r="P84" s="461">
        <v>3</v>
      </c>
      <c r="Q84" s="462">
        <v>16315.82</v>
      </c>
    </row>
    <row r="85" spans="1:17" ht="15" x14ac:dyDescent="0.35">
      <c r="A85" s="467" t="s">
        <v>186</v>
      </c>
      <c r="B85" s="468" t="s">
        <v>92</v>
      </c>
      <c r="C85" s="468" t="s">
        <v>187</v>
      </c>
      <c r="D85" s="468" t="s">
        <v>49</v>
      </c>
      <c r="E85" s="468" t="s">
        <v>105</v>
      </c>
      <c r="F85" s="468" t="s">
        <v>106</v>
      </c>
      <c r="G85" s="469">
        <v>42734</v>
      </c>
      <c r="H85" s="470">
        <v>1743.61</v>
      </c>
      <c r="I85" s="439"/>
      <c r="J85" s="460" t="s">
        <v>95</v>
      </c>
      <c r="K85" s="460" t="s">
        <v>92</v>
      </c>
      <c r="L85" s="461">
        <v>2015</v>
      </c>
      <c r="M85" s="460" t="s">
        <v>93</v>
      </c>
      <c r="N85" s="460" t="s">
        <v>49</v>
      </c>
      <c r="O85" s="460" t="s">
        <v>96</v>
      </c>
      <c r="P85" s="461">
        <v>3</v>
      </c>
      <c r="Q85" s="462">
        <v>2564.52</v>
      </c>
    </row>
    <row r="86" spans="1:17" ht="15" x14ac:dyDescent="0.35">
      <c r="A86" s="467" t="s">
        <v>186</v>
      </c>
      <c r="B86" s="468" t="s">
        <v>92</v>
      </c>
      <c r="C86" s="468" t="s">
        <v>187</v>
      </c>
      <c r="D86" s="468" t="s">
        <v>49</v>
      </c>
      <c r="E86" s="468" t="s">
        <v>91</v>
      </c>
      <c r="F86" s="468" t="s">
        <v>94</v>
      </c>
      <c r="G86" s="469">
        <v>42734</v>
      </c>
      <c r="H86" s="470">
        <v>16315.82</v>
      </c>
      <c r="I86" s="439"/>
      <c r="J86" s="460" t="s">
        <v>97</v>
      </c>
      <c r="K86" s="460" t="s">
        <v>92</v>
      </c>
      <c r="L86" s="461">
        <v>2015</v>
      </c>
      <c r="M86" s="460" t="s">
        <v>93</v>
      </c>
      <c r="N86" s="460" t="s">
        <v>49</v>
      </c>
      <c r="O86" s="460" t="s">
        <v>98</v>
      </c>
      <c r="P86" s="461">
        <v>3</v>
      </c>
      <c r="Q86" s="462">
        <v>1274.02</v>
      </c>
    </row>
    <row r="87" spans="1:17" ht="15" x14ac:dyDescent="0.35">
      <c r="A87" s="467" t="s">
        <v>186</v>
      </c>
      <c r="B87" s="468" t="s">
        <v>92</v>
      </c>
      <c r="C87" s="468" t="s">
        <v>187</v>
      </c>
      <c r="D87" s="468" t="s">
        <v>49</v>
      </c>
      <c r="E87" s="468" t="s">
        <v>95</v>
      </c>
      <c r="F87" s="468" t="s">
        <v>96</v>
      </c>
      <c r="G87" s="469">
        <v>42734</v>
      </c>
      <c r="H87" s="470">
        <v>2564.52</v>
      </c>
      <c r="I87" s="439"/>
      <c r="J87" s="460" t="s">
        <v>99</v>
      </c>
      <c r="K87" s="460" t="s">
        <v>92</v>
      </c>
      <c r="L87" s="461">
        <v>2015</v>
      </c>
      <c r="M87" s="460" t="s">
        <v>93</v>
      </c>
      <c r="N87" s="460" t="s">
        <v>49</v>
      </c>
      <c r="O87" s="460" t="s">
        <v>100</v>
      </c>
      <c r="P87" s="461">
        <v>3</v>
      </c>
      <c r="Q87" s="462">
        <v>3997.11</v>
      </c>
    </row>
    <row r="88" spans="1:17" ht="15" x14ac:dyDescent="0.35">
      <c r="A88" s="467" t="s">
        <v>186</v>
      </c>
      <c r="B88" s="468" t="s">
        <v>92</v>
      </c>
      <c r="C88" s="468" t="s">
        <v>187</v>
      </c>
      <c r="D88" s="468" t="s">
        <v>49</v>
      </c>
      <c r="E88" s="468" t="s">
        <v>97</v>
      </c>
      <c r="F88" s="468" t="s">
        <v>98</v>
      </c>
      <c r="G88" s="469">
        <v>42734</v>
      </c>
      <c r="H88" s="470">
        <v>1274.02</v>
      </c>
      <c r="I88" s="439"/>
      <c r="J88" s="460" t="s">
        <v>101</v>
      </c>
      <c r="K88" s="460" t="s">
        <v>92</v>
      </c>
      <c r="L88" s="461">
        <v>2015</v>
      </c>
      <c r="M88" s="460" t="s">
        <v>93</v>
      </c>
      <c r="N88" s="460" t="s">
        <v>49</v>
      </c>
      <c r="O88" s="460" t="s">
        <v>102</v>
      </c>
      <c r="P88" s="461">
        <v>3</v>
      </c>
      <c r="Q88" s="462">
        <v>2755.04</v>
      </c>
    </row>
    <row r="89" spans="1:17" ht="15" x14ac:dyDescent="0.35">
      <c r="A89" s="467" t="s">
        <v>186</v>
      </c>
      <c r="B89" s="468" t="s">
        <v>92</v>
      </c>
      <c r="C89" s="468" t="s">
        <v>187</v>
      </c>
      <c r="D89" s="468" t="s">
        <v>49</v>
      </c>
      <c r="E89" s="468" t="s">
        <v>99</v>
      </c>
      <c r="F89" s="468" t="s">
        <v>100</v>
      </c>
      <c r="G89" s="469">
        <v>42734</v>
      </c>
      <c r="H89" s="470">
        <v>3997.11</v>
      </c>
      <c r="I89" s="439"/>
      <c r="J89" s="460" t="s">
        <v>105</v>
      </c>
      <c r="K89" s="460" t="s">
        <v>92</v>
      </c>
      <c r="L89" s="461">
        <v>2015</v>
      </c>
      <c r="M89" s="460" t="s">
        <v>93</v>
      </c>
      <c r="N89" s="460" t="s">
        <v>49</v>
      </c>
      <c r="O89" s="460" t="s">
        <v>106</v>
      </c>
      <c r="P89" s="461">
        <v>3</v>
      </c>
      <c r="Q89" s="462">
        <v>1743.61</v>
      </c>
    </row>
    <row r="90" spans="1:17" ht="15" x14ac:dyDescent="0.35">
      <c r="A90" s="467" t="s">
        <v>186</v>
      </c>
      <c r="B90" s="468" t="s">
        <v>92</v>
      </c>
      <c r="C90" s="468" t="s">
        <v>187</v>
      </c>
      <c r="D90" s="468" t="s">
        <v>49</v>
      </c>
      <c r="E90" s="468" t="s">
        <v>101</v>
      </c>
      <c r="F90" s="468" t="s">
        <v>102</v>
      </c>
      <c r="G90" s="469">
        <v>42734</v>
      </c>
      <c r="H90" s="470">
        <v>2755.04</v>
      </c>
      <c r="I90" s="439"/>
      <c r="J90" s="460" t="s">
        <v>91</v>
      </c>
      <c r="K90" s="460" t="s">
        <v>92</v>
      </c>
      <c r="L90" s="461">
        <v>2015</v>
      </c>
      <c r="M90" s="460" t="s">
        <v>93</v>
      </c>
      <c r="N90" s="460" t="s">
        <v>49</v>
      </c>
      <c r="O90" s="460" t="s">
        <v>94</v>
      </c>
      <c r="P90" s="461">
        <v>4</v>
      </c>
      <c r="Q90" s="462">
        <v>16315.82</v>
      </c>
    </row>
    <row r="91" spans="1:17" ht="15" x14ac:dyDescent="0.35">
      <c r="A91" s="467" t="s">
        <v>186</v>
      </c>
      <c r="B91" s="468" t="s">
        <v>92</v>
      </c>
      <c r="C91" s="468" t="s">
        <v>187</v>
      </c>
      <c r="D91" s="468" t="s">
        <v>49</v>
      </c>
      <c r="E91" s="468" t="s">
        <v>103</v>
      </c>
      <c r="F91" s="468" t="s">
        <v>104</v>
      </c>
      <c r="G91" s="469">
        <v>42734</v>
      </c>
      <c r="H91" s="470">
        <v>2320.4899999999998</v>
      </c>
      <c r="I91" s="439"/>
      <c r="J91" s="460" t="s">
        <v>95</v>
      </c>
      <c r="K91" s="460" t="s">
        <v>92</v>
      </c>
      <c r="L91" s="461">
        <v>2015</v>
      </c>
      <c r="M91" s="460" t="s">
        <v>93</v>
      </c>
      <c r="N91" s="460" t="s">
        <v>49</v>
      </c>
      <c r="O91" s="460" t="s">
        <v>96</v>
      </c>
      <c r="P91" s="461">
        <v>4</v>
      </c>
      <c r="Q91" s="462">
        <v>2564.52</v>
      </c>
    </row>
    <row r="92" spans="1:17" ht="15" x14ac:dyDescent="0.35">
      <c r="A92" s="467" t="s">
        <v>186</v>
      </c>
      <c r="B92" s="468" t="s">
        <v>92</v>
      </c>
      <c r="C92" s="468" t="s">
        <v>187</v>
      </c>
      <c r="D92" s="468" t="s">
        <v>49</v>
      </c>
      <c r="E92" s="471" t="s">
        <v>105</v>
      </c>
      <c r="F92" s="468" t="s">
        <v>106</v>
      </c>
      <c r="G92" s="469">
        <v>42766</v>
      </c>
      <c r="H92" s="470">
        <v>1743.61</v>
      </c>
      <c r="I92" s="439"/>
      <c r="J92" s="460" t="s">
        <v>97</v>
      </c>
      <c r="K92" s="460" t="s">
        <v>92</v>
      </c>
      <c r="L92" s="461">
        <v>2015</v>
      </c>
      <c r="M92" s="460" t="s">
        <v>93</v>
      </c>
      <c r="N92" s="460" t="s">
        <v>49</v>
      </c>
      <c r="O92" s="460" t="s">
        <v>98</v>
      </c>
      <c r="P92" s="461">
        <v>4</v>
      </c>
      <c r="Q92" s="462">
        <v>1274.02</v>
      </c>
    </row>
    <row r="93" spans="1:17" ht="15" x14ac:dyDescent="0.35">
      <c r="A93" s="467" t="s">
        <v>186</v>
      </c>
      <c r="B93" s="468" t="s">
        <v>92</v>
      </c>
      <c r="C93" s="468" t="s">
        <v>187</v>
      </c>
      <c r="D93" s="468" t="s">
        <v>49</v>
      </c>
      <c r="E93" s="471" t="s">
        <v>91</v>
      </c>
      <c r="F93" s="468" t="s">
        <v>94</v>
      </c>
      <c r="G93" s="469">
        <v>42766</v>
      </c>
      <c r="H93" s="470">
        <v>16315.82</v>
      </c>
      <c r="I93" s="439"/>
      <c r="J93" s="460" t="s">
        <v>99</v>
      </c>
      <c r="K93" s="460" t="s">
        <v>92</v>
      </c>
      <c r="L93" s="461">
        <v>2015</v>
      </c>
      <c r="M93" s="460" t="s">
        <v>93</v>
      </c>
      <c r="N93" s="460" t="s">
        <v>49</v>
      </c>
      <c r="O93" s="460" t="s">
        <v>100</v>
      </c>
      <c r="P93" s="461">
        <v>4</v>
      </c>
      <c r="Q93" s="462">
        <v>3997.11</v>
      </c>
    </row>
    <row r="94" spans="1:17" ht="15" x14ac:dyDescent="0.35">
      <c r="A94" s="467" t="s">
        <v>186</v>
      </c>
      <c r="B94" s="468" t="s">
        <v>92</v>
      </c>
      <c r="C94" s="468" t="s">
        <v>187</v>
      </c>
      <c r="D94" s="468" t="s">
        <v>49</v>
      </c>
      <c r="E94" s="471" t="s">
        <v>95</v>
      </c>
      <c r="F94" s="468" t="s">
        <v>96</v>
      </c>
      <c r="G94" s="469">
        <v>42766</v>
      </c>
      <c r="H94" s="470">
        <v>2564.52</v>
      </c>
      <c r="I94" s="439"/>
      <c r="J94" s="460" t="s">
        <v>101</v>
      </c>
      <c r="K94" s="460" t="s">
        <v>92</v>
      </c>
      <c r="L94" s="461">
        <v>2015</v>
      </c>
      <c r="M94" s="460" t="s">
        <v>93</v>
      </c>
      <c r="N94" s="460" t="s">
        <v>49</v>
      </c>
      <c r="O94" s="460" t="s">
        <v>102</v>
      </c>
      <c r="P94" s="461">
        <v>4</v>
      </c>
      <c r="Q94" s="462">
        <v>2755.04</v>
      </c>
    </row>
    <row r="95" spans="1:17" ht="15" x14ac:dyDescent="0.35">
      <c r="A95" s="467" t="s">
        <v>186</v>
      </c>
      <c r="B95" s="468" t="s">
        <v>92</v>
      </c>
      <c r="C95" s="468" t="s">
        <v>187</v>
      </c>
      <c r="D95" s="468" t="s">
        <v>49</v>
      </c>
      <c r="E95" s="471" t="s">
        <v>97</v>
      </c>
      <c r="F95" s="468" t="s">
        <v>98</v>
      </c>
      <c r="G95" s="469">
        <v>42766</v>
      </c>
      <c r="H95" s="470">
        <v>1274.02</v>
      </c>
      <c r="I95" s="439"/>
      <c r="J95" s="460" t="s">
        <v>105</v>
      </c>
      <c r="K95" s="460" t="s">
        <v>92</v>
      </c>
      <c r="L95" s="461">
        <v>2015</v>
      </c>
      <c r="M95" s="460" t="s">
        <v>93</v>
      </c>
      <c r="N95" s="460" t="s">
        <v>49</v>
      </c>
      <c r="O95" s="460" t="s">
        <v>106</v>
      </c>
      <c r="P95" s="461">
        <v>4</v>
      </c>
      <c r="Q95" s="462">
        <v>1743.61</v>
      </c>
    </row>
    <row r="96" spans="1:17" ht="15" x14ac:dyDescent="0.35">
      <c r="A96" s="467" t="s">
        <v>186</v>
      </c>
      <c r="B96" s="468" t="s">
        <v>92</v>
      </c>
      <c r="C96" s="468" t="s">
        <v>187</v>
      </c>
      <c r="D96" s="468" t="s">
        <v>49</v>
      </c>
      <c r="E96" s="471" t="s">
        <v>99</v>
      </c>
      <c r="F96" s="468" t="s">
        <v>100</v>
      </c>
      <c r="G96" s="469">
        <v>42766</v>
      </c>
      <c r="H96" s="470">
        <v>3997.11</v>
      </c>
      <c r="I96" s="439"/>
      <c r="J96" s="460" t="s">
        <v>91</v>
      </c>
      <c r="K96" s="460" t="s">
        <v>92</v>
      </c>
      <c r="L96" s="461">
        <v>2015</v>
      </c>
      <c r="M96" s="460" t="s">
        <v>93</v>
      </c>
      <c r="N96" s="460" t="s">
        <v>49</v>
      </c>
      <c r="O96" s="460" t="s">
        <v>94</v>
      </c>
      <c r="P96" s="461">
        <v>5</v>
      </c>
      <c r="Q96" s="462">
        <v>16315.82</v>
      </c>
    </row>
    <row r="97" spans="1:17" ht="15" x14ac:dyDescent="0.35">
      <c r="A97" s="467" t="s">
        <v>186</v>
      </c>
      <c r="B97" s="468" t="s">
        <v>92</v>
      </c>
      <c r="C97" s="468" t="s">
        <v>187</v>
      </c>
      <c r="D97" s="468" t="s">
        <v>49</v>
      </c>
      <c r="E97" s="471" t="s">
        <v>101</v>
      </c>
      <c r="F97" s="468" t="s">
        <v>102</v>
      </c>
      <c r="G97" s="469">
        <v>42766</v>
      </c>
      <c r="H97" s="470">
        <v>2755.04</v>
      </c>
      <c r="I97" s="439"/>
      <c r="J97" s="460" t="s">
        <v>95</v>
      </c>
      <c r="K97" s="460" t="s">
        <v>92</v>
      </c>
      <c r="L97" s="461">
        <v>2015</v>
      </c>
      <c r="M97" s="460" t="s">
        <v>93</v>
      </c>
      <c r="N97" s="460" t="s">
        <v>49</v>
      </c>
      <c r="O97" s="460" t="s">
        <v>96</v>
      </c>
      <c r="P97" s="461">
        <v>5</v>
      </c>
      <c r="Q97" s="462">
        <v>2564.52</v>
      </c>
    </row>
    <row r="98" spans="1:17" ht="15" x14ac:dyDescent="0.35">
      <c r="A98" s="467" t="s">
        <v>186</v>
      </c>
      <c r="B98" s="468" t="s">
        <v>92</v>
      </c>
      <c r="C98" s="468" t="s">
        <v>187</v>
      </c>
      <c r="D98" s="468" t="s">
        <v>49</v>
      </c>
      <c r="E98" s="471" t="s">
        <v>103</v>
      </c>
      <c r="F98" s="468" t="s">
        <v>104</v>
      </c>
      <c r="G98" s="469">
        <v>42766</v>
      </c>
      <c r="H98" s="470">
        <v>2320.4899999999998</v>
      </c>
      <c r="I98" s="439"/>
      <c r="J98" s="460" t="s">
        <v>97</v>
      </c>
      <c r="K98" s="460" t="s">
        <v>92</v>
      </c>
      <c r="L98" s="461">
        <v>2015</v>
      </c>
      <c r="M98" s="460" t="s">
        <v>93</v>
      </c>
      <c r="N98" s="460" t="s">
        <v>49</v>
      </c>
      <c r="O98" s="460" t="s">
        <v>98</v>
      </c>
      <c r="P98" s="461">
        <v>5</v>
      </c>
      <c r="Q98" s="462">
        <v>1274.02</v>
      </c>
    </row>
    <row r="99" spans="1:17" ht="15" x14ac:dyDescent="0.35">
      <c r="A99" s="472" t="s">
        <v>186</v>
      </c>
      <c r="B99" s="473" t="s">
        <v>92</v>
      </c>
      <c r="C99" s="473" t="s">
        <v>187</v>
      </c>
      <c r="D99" s="473" t="s">
        <v>49</v>
      </c>
      <c r="E99" s="474" t="s">
        <v>105</v>
      </c>
      <c r="F99" s="473" t="s">
        <v>106</v>
      </c>
      <c r="G99" s="475">
        <v>42794</v>
      </c>
      <c r="H99" s="476">
        <v>1743.61</v>
      </c>
      <c r="I99" s="439"/>
      <c r="J99" s="460" t="s">
        <v>99</v>
      </c>
      <c r="K99" s="460" t="s">
        <v>92</v>
      </c>
      <c r="L99" s="461">
        <v>2015</v>
      </c>
      <c r="M99" s="460" t="s">
        <v>93</v>
      </c>
      <c r="N99" s="460" t="s">
        <v>49</v>
      </c>
      <c r="O99" s="460" t="s">
        <v>100</v>
      </c>
      <c r="P99" s="461">
        <v>5</v>
      </c>
      <c r="Q99" s="462">
        <v>3997.11</v>
      </c>
    </row>
    <row r="100" spans="1:17" ht="15" x14ac:dyDescent="0.35">
      <c r="A100" s="472" t="s">
        <v>186</v>
      </c>
      <c r="B100" s="473" t="s">
        <v>92</v>
      </c>
      <c r="C100" s="473" t="s">
        <v>187</v>
      </c>
      <c r="D100" s="473" t="s">
        <v>49</v>
      </c>
      <c r="E100" s="474" t="s">
        <v>91</v>
      </c>
      <c r="F100" s="473" t="s">
        <v>94</v>
      </c>
      <c r="G100" s="475">
        <v>42794</v>
      </c>
      <c r="H100" s="476">
        <v>16315.82</v>
      </c>
      <c r="I100" s="439"/>
      <c r="J100" s="460" t="s">
        <v>101</v>
      </c>
      <c r="K100" s="460" t="s">
        <v>92</v>
      </c>
      <c r="L100" s="461">
        <v>2015</v>
      </c>
      <c r="M100" s="460" t="s">
        <v>93</v>
      </c>
      <c r="N100" s="460" t="s">
        <v>49</v>
      </c>
      <c r="O100" s="460" t="s">
        <v>102</v>
      </c>
      <c r="P100" s="461">
        <v>5</v>
      </c>
      <c r="Q100" s="462">
        <v>2755.04</v>
      </c>
    </row>
    <row r="101" spans="1:17" ht="15" x14ac:dyDescent="0.35">
      <c r="A101" s="472" t="s">
        <v>186</v>
      </c>
      <c r="B101" s="473" t="s">
        <v>92</v>
      </c>
      <c r="C101" s="473" t="s">
        <v>187</v>
      </c>
      <c r="D101" s="473" t="s">
        <v>49</v>
      </c>
      <c r="E101" s="474" t="s">
        <v>95</v>
      </c>
      <c r="F101" s="473" t="s">
        <v>96</v>
      </c>
      <c r="G101" s="475">
        <v>42794</v>
      </c>
      <c r="H101" s="476">
        <v>2564.52</v>
      </c>
      <c r="I101" s="439"/>
      <c r="J101" s="460" t="s">
        <v>105</v>
      </c>
      <c r="K101" s="460" t="s">
        <v>92</v>
      </c>
      <c r="L101" s="461">
        <v>2015</v>
      </c>
      <c r="M101" s="460" t="s">
        <v>93</v>
      </c>
      <c r="N101" s="460" t="s">
        <v>49</v>
      </c>
      <c r="O101" s="460" t="s">
        <v>106</v>
      </c>
      <c r="P101" s="461">
        <v>5</v>
      </c>
      <c r="Q101" s="462">
        <v>1743.61</v>
      </c>
    </row>
    <row r="102" spans="1:17" ht="15" x14ac:dyDescent="0.35">
      <c r="A102" s="472" t="s">
        <v>186</v>
      </c>
      <c r="B102" s="473" t="s">
        <v>92</v>
      </c>
      <c r="C102" s="473" t="s">
        <v>187</v>
      </c>
      <c r="D102" s="473" t="s">
        <v>49</v>
      </c>
      <c r="E102" s="474" t="s">
        <v>97</v>
      </c>
      <c r="F102" s="473" t="s">
        <v>98</v>
      </c>
      <c r="G102" s="475">
        <v>42794</v>
      </c>
      <c r="H102" s="476">
        <v>1274.02</v>
      </c>
      <c r="I102" s="439"/>
      <c r="J102" s="460" t="s">
        <v>91</v>
      </c>
      <c r="K102" s="460" t="s">
        <v>92</v>
      </c>
      <c r="L102" s="461">
        <v>2015</v>
      </c>
      <c r="M102" s="460" t="s">
        <v>93</v>
      </c>
      <c r="N102" s="460" t="s">
        <v>49</v>
      </c>
      <c r="O102" s="460" t="s">
        <v>94</v>
      </c>
      <c r="P102" s="461">
        <v>6</v>
      </c>
      <c r="Q102" s="462">
        <v>16315.82</v>
      </c>
    </row>
    <row r="103" spans="1:17" ht="15" x14ac:dyDescent="0.35">
      <c r="A103" s="472" t="s">
        <v>186</v>
      </c>
      <c r="B103" s="473" t="s">
        <v>92</v>
      </c>
      <c r="C103" s="473" t="s">
        <v>187</v>
      </c>
      <c r="D103" s="473" t="s">
        <v>49</v>
      </c>
      <c r="E103" s="474" t="s">
        <v>99</v>
      </c>
      <c r="F103" s="473" t="s">
        <v>100</v>
      </c>
      <c r="G103" s="475">
        <v>42794</v>
      </c>
      <c r="H103" s="476">
        <v>3997.11</v>
      </c>
      <c r="I103" s="439"/>
      <c r="J103" s="460" t="s">
        <v>95</v>
      </c>
      <c r="K103" s="460" t="s">
        <v>92</v>
      </c>
      <c r="L103" s="461">
        <v>2015</v>
      </c>
      <c r="M103" s="460" t="s">
        <v>93</v>
      </c>
      <c r="N103" s="460" t="s">
        <v>49</v>
      </c>
      <c r="O103" s="460" t="s">
        <v>96</v>
      </c>
      <c r="P103" s="461">
        <v>6</v>
      </c>
      <c r="Q103" s="462">
        <v>2564.52</v>
      </c>
    </row>
    <row r="104" spans="1:17" ht="15" x14ac:dyDescent="0.35">
      <c r="A104" s="472" t="s">
        <v>186</v>
      </c>
      <c r="B104" s="473" t="s">
        <v>92</v>
      </c>
      <c r="C104" s="473" t="s">
        <v>187</v>
      </c>
      <c r="D104" s="473" t="s">
        <v>49</v>
      </c>
      <c r="E104" s="474" t="s">
        <v>101</v>
      </c>
      <c r="F104" s="473" t="s">
        <v>102</v>
      </c>
      <c r="G104" s="475">
        <v>42794</v>
      </c>
      <c r="H104" s="476">
        <v>2755.04</v>
      </c>
      <c r="I104" s="439"/>
      <c r="J104" s="460" t="s">
        <v>97</v>
      </c>
      <c r="K104" s="460" t="s">
        <v>92</v>
      </c>
      <c r="L104" s="461">
        <v>2015</v>
      </c>
      <c r="M104" s="460" t="s">
        <v>93</v>
      </c>
      <c r="N104" s="460" t="s">
        <v>49</v>
      </c>
      <c r="O104" s="460" t="s">
        <v>98</v>
      </c>
      <c r="P104" s="461">
        <v>6</v>
      </c>
      <c r="Q104" s="462">
        <v>1274.02</v>
      </c>
    </row>
    <row r="105" spans="1:17" ht="15" x14ac:dyDescent="0.35">
      <c r="A105" s="472" t="s">
        <v>186</v>
      </c>
      <c r="B105" s="473" t="s">
        <v>92</v>
      </c>
      <c r="C105" s="473" t="s">
        <v>187</v>
      </c>
      <c r="D105" s="473" t="s">
        <v>49</v>
      </c>
      <c r="E105" s="474" t="s">
        <v>103</v>
      </c>
      <c r="F105" s="473" t="s">
        <v>104</v>
      </c>
      <c r="G105" s="475">
        <v>42794</v>
      </c>
      <c r="H105" s="476">
        <v>2320.4899999999998</v>
      </c>
      <c r="I105" s="439"/>
      <c r="J105" s="460" t="s">
        <v>99</v>
      </c>
      <c r="K105" s="460" t="s">
        <v>92</v>
      </c>
      <c r="L105" s="461">
        <v>2015</v>
      </c>
      <c r="M105" s="460" t="s">
        <v>93</v>
      </c>
      <c r="N105" s="460" t="s">
        <v>49</v>
      </c>
      <c r="O105" s="460" t="s">
        <v>100</v>
      </c>
      <c r="P105" s="461">
        <v>6</v>
      </c>
      <c r="Q105" s="462">
        <v>3997.11</v>
      </c>
    </row>
    <row r="106" spans="1:17" ht="15" x14ac:dyDescent="0.35">
      <c r="A106" s="472" t="s">
        <v>186</v>
      </c>
      <c r="B106" s="473" t="s">
        <v>92</v>
      </c>
      <c r="C106" s="473" t="s">
        <v>187</v>
      </c>
      <c r="D106" s="473" t="s">
        <v>49</v>
      </c>
      <c r="E106" s="474" t="s">
        <v>105</v>
      </c>
      <c r="F106" s="473" t="s">
        <v>106</v>
      </c>
      <c r="G106" s="475">
        <v>42825</v>
      </c>
      <c r="H106" s="476">
        <v>1743.61</v>
      </c>
      <c r="I106" s="439"/>
      <c r="J106" s="460" t="s">
        <v>101</v>
      </c>
      <c r="K106" s="460" t="s">
        <v>92</v>
      </c>
      <c r="L106" s="461">
        <v>2015</v>
      </c>
      <c r="M106" s="460" t="s">
        <v>93</v>
      </c>
      <c r="N106" s="460" t="s">
        <v>49</v>
      </c>
      <c r="O106" s="460" t="s">
        <v>102</v>
      </c>
      <c r="P106" s="461">
        <v>6</v>
      </c>
      <c r="Q106" s="462">
        <v>2755.04</v>
      </c>
    </row>
    <row r="107" spans="1:17" ht="15" x14ac:dyDescent="0.35">
      <c r="A107" s="472" t="s">
        <v>186</v>
      </c>
      <c r="B107" s="473" t="s">
        <v>92</v>
      </c>
      <c r="C107" s="473" t="s">
        <v>187</v>
      </c>
      <c r="D107" s="473" t="s">
        <v>49</v>
      </c>
      <c r="E107" s="474" t="s">
        <v>91</v>
      </c>
      <c r="F107" s="473" t="s">
        <v>94</v>
      </c>
      <c r="G107" s="475">
        <v>42825</v>
      </c>
      <c r="H107" s="476">
        <v>16315.82</v>
      </c>
      <c r="I107" s="439"/>
      <c r="J107" s="460" t="s">
        <v>105</v>
      </c>
      <c r="K107" s="460" t="s">
        <v>92</v>
      </c>
      <c r="L107" s="461">
        <v>2015</v>
      </c>
      <c r="M107" s="460" t="s">
        <v>93</v>
      </c>
      <c r="N107" s="460" t="s">
        <v>49</v>
      </c>
      <c r="O107" s="460" t="s">
        <v>106</v>
      </c>
      <c r="P107" s="461">
        <v>6</v>
      </c>
      <c r="Q107" s="462">
        <v>1743.61</v>
      </c>
    </row>
    <row r="108" spans="1:17" ht="15" x14ac:dyDescent="0.35">
      <c r="A108" s="472" t="s">
        <v>186</v>
      </c>
      <c r="B108" s="473" t="s">
        <v>92</v>
      </c>
      <c r="C108" s="473" t="s">
        <v>187</v>
      </c>
      <c r="D108" s="473" t="s">
        <v>49</v>
      </c>
      <c r="E108" s="474" t="s">
        <v>95</v>
      </c>
      <c r="F108" s="473" t="s">
        <v>96</v>
      </c>
      <c r="G108" s="475">
        <v>42825</v>
      </c>
      <c r="H108" s="476">
        <v>2564.52</v>
      </c>
      <c r="I108" s="439"/>
      <c r="J108" s="460" t="s">
        <v>99</v>
      </c>
      <c r="K108" s="460" t="s">
        <v>92</v>
      </c>
      <c r="L108" s="461">
        <v>2015</v>
      </c>
      <c r="M108" s="460" t="s">
        <v>93</v>
      </c>
      <c r="N108" s="460" t="s">
        <v>49</v>
      </c>
      <c r="O108" s="460" t="s">
        <v>100</v>
      </c>
      <c r="P108" s="461">
        <v>7</v>
      </c>
      <c r="Q108" s="462">
        <v>3997.11</v>
      </c>
    </row>
    <row r="109" spans="1:17" ht="15" x14ac:dyDescent="0.35">
      <c r="A109" s="472" t="s">
        <v>186</v>
      </c>
      <c r="B109" s="473" t="s">
        <v>92</v>
      </c>
      <c r="C109" s="473" t="s">
        <v>187</v>
      </c>
      <c r="D109" s="473" t="s">
        <v>49</v>
      </c>
      <c r="E109" s="474" t="s">
        <v>97</v>
      </c>
      <c r="F109" s="473" t="s">
        <v>98</v>
      </c>
      <c r="G109" s="475">
        <v>42825</v>
      </c>
      <c r="H109" s="476">
        <v>1274.02</v>
      </c>
      <c r="I109" s="439"/>
      <c r="J109" s="460" t="s">
        <v>91</v>
      </c>
      <c r="K109" s="460" t="s">
        <v>92</v>
      </c>
      <c r="L109" s="461">
        <v>2015</v>
      </c>
      <c r="M109" s="460" t="s">
        <v>93</v>
      </c>
      <c r="N109" s="460" t="s">
        <v>49</v>
      </c>
      <c r="O109" s="460" t="s">
        <v>94</v>
      </c>
      <c r="P109" s="461">
        <v>8</v>
      </c>
      <c r="Q109" s="462">
        <v>32631.64</v>
      </c>
    </row>
    <row r="110" spans="1:17" ht="15" x14ac:dyDescent="0.35">
      <c r="A110" s="472" t="s">
        <v>186</v>
      </c>
      <c r="B110" s="473" t="s">
        <v>92</v>
      </c>
      <c r="C110" s="473" t="s">
        <v>187</v>
      </c>
      <c r="D110" s="473" t="s">
        <v>49</v>
      </c>
      <c r="E110" s="474" t="s">
        <v>99</v>
      </c>
      <c r="F110" s="473" t="s">
        <v>100</v>
      </c>
      <c r="G110" s="475">
        <v>42825</v>
      </c>
      <c r="H110" s="476">
        <v>3997.11</v>
      </c>
      <c r="I110" s="439"/>
      <c r="J110" s="460" t="s">
        <v>95</v>
      </c>
      <c r="K110" s="460" t="s">
        <v>92</v>
      </c>
      <c r="L110" s="461">
        <v>2015</v>
      </c>
      <c r="M110" s="460" t="s">
        <v>93</v>
      </c>
      <c r="N110" s="460" t="s">
        <v>49</v>
      </c>
      <c r="O110" s="460" t="s">
        <v>96</v>
      </c>
      <c r="P110" s="461">
        <v>8</v>
      </c>
      <c r="Q110" s="462">
        <v>5129.04</v>
      </c>
    </row>
    <row r="111" spans="1:17" ht="15" x14ac:dyDescent="0.35">
      <c r="A111" s="472" t="s">
        <v>186</v>
      </c>
      <c r="B111" s="473" t="s">
        <v>92</v>
      </c>
      <c r="C111" s="473" t="s">
        <v>187</v>
      </c>
      <c r="D111" s="473" t="s">
        <v>49</v>
      </c>
      <c r="E111" s="474" t="s">
        <v>101</v>
      </c>
      <c r="F111" s="473" t="s">
        <v>102</v>
      </c>
      <c r="G111" s="475">
        <v>42825</v>
      </c>
      <c r="H111" s="476">
        <v>2755.04</v>
      </c>
      <c r="I111" s="439"/>
      <c r="J111" s="460" t="s">
        <v>97</v>
      </c>
      <c r="K111" s="460" t="s">
        <v>92</v>
      </c>
      <c r="L111" s="461">
        <v>2015</v>
      </c>
      <c r="M111" s="460" t="s">
        <v>93</v>
      </c>
      <c r="N111" s="460" t="s">
        <v>49</v>
      </c>
      <c r="O111" s="460" t="s">
        <v>98</v>
      </c>
      <c r="P111" s="461">
        <v>8</v>
      </c>
      <c r="Q111" s="462">
        <v>2548.04</v>
      </c>
    </row>
    <row r="112" spans="1:17" ht="15" x14ac:dyDescent="0.35">
      <c r="A112" s="472" t="s">
        <v>186</v>
      </c>
      <c r="B112" s="473" t="s">
        <v>92</v>
      </c>
      <c r="C112" s="473" t="s">
        <v>187</v>
      </c>
      <c r="D112" s="473" t="s">
        <v>49</v>
      </c>
      <c r="E112" s="474" t="s">
        <v>103</v>
      </c>
      <c r="F112" s="473" t="s">
        <v>104</v>
      </c>
      <c r="G112" s="475">
        <v>42825</v>
      </c>
      <c r="H112" s="476">
        <v>2320.4899999999998</v>
      </c>
      <c r="I112" s="439"/>
      <c r="J112" s="460" t="s">
        <v>99</v>
      </c>
      <c r="K112" s="460" t="s">
        <v>92</v>
      </c>
      <c r="L112" s="461">
        <v>2015</v>
      </c>
      <c r="M112" s="460" t="s">
        <v>93</v>
      </c>
      <c r="N112" s="460" t="s">
        <v>49</v>
      </c>
      <c r="O112" s="460" t="s">
        <v>100</v>
      </c>
      <c r="P112" s="461">
        <v>8</v>
      </c>
      <c r="Q112" s="462">
        <v>3997.11</v>
      </c>
    </row>
    <row r="113" spans="1:17" ht="15" x14ac:dyDescent="0.35">
      <c r="A113" s="472" t="s">
        <v>186</v>
      </c>
      <c r="B113" s="473" t="s">
        <v>92</v>
      </c>
      <c r="C113" s="473" t="s">
        <v>187</v>
      </c>
      <c r="D113" s="473" t="s">
        <v>49</v>
      </c>
      <c r="E113" s="474" t="s">
        <v>105</v>
      </c>
      <c r="F113" s="473" t="s">
        <v>106</v>
      </c>
      <c r="G113" s="475">
        <v>42853</v>
      </c>
      <c r="H113" s="476">
        <v>1743.61</v>
      </c>
      <c r="I113" s="439"/>
      <c r="J113" s="460" t="s">
        <v>101</v>
      </c>
      <c r="K113" s="460" t="s">
        <v>92</v>
      </c>
      <c r="L113" s="461">
        <v>2015</v>
      </c>
      <c r="M113" s="460" t="s">
        <v>93</v>
      </c>
      <c r="N113" s="460" t="s">
        <v>49</v>
      </c>
      <c r="O113" s="460" t="s">
        <v>102</v>
      </c>
      <c r="P113" s="461">
        <v>8</v>
      </c>
      <c r="Q113" s="462">
        <v>5510.08</v>
      </c>
    </row>
    <row r="114" spans="1:17" ht="15" x14ac:dyDescent="0.35">
      <c r="A114" s="472" t="s">
        <v>186</v>
      </c>
      <c r="B114" s="473" t="s">
        <v>92</v>
      </c>
      <c r="C114" s="473" t="s">
        <v>187</v>
      </c>
      <c r="D114" s="473" t="s">
        <v>49</v>
      </c>
      <c r="E114" s="474" t="s">
        <v>91</v>
      </c>
      <c r="F114" s="473" t="s">
        <v>94</v>
      </c>
      <c r="G114" s="475">
        <v>42853</v>
      </c>
      <c r="H114" s="476">
        <v>16315.82</v>
      </c>
      <c r="I114" s="439"/>
      <c r="J114" s="460" t="s">
        <v>105</v>
      </c>
      <c r="K114" s="460" t="s">
        <v>92</v>
      </c>
      <c r="L114" s="461">
        <v>2015</v>
      </c>
      <c r="M114" s="460" t="s">
        <v>93</v>
      </c>
      <c r="N114" s="460" t="s">
        <v>49</v>
      </c>
      <c r="O114" s="460" t="s">
        <v>106</v>
      </c>
      <c r="P114" s="461">
        <v>8</v>
      </c>
      <c r="Q114" s="462">
        <v>3487.22</v>
      </c>
    </row>
    <row r="115" spans="1:17" ht="15" x14ac:dyDescent="0.35">
      <c r="A115" s="472" t="s">
        <v>186</v>
      </c>
      <c r="B115" s="473" t="s">
        <v>92</v>
      </c>
      <c r="C115" s="473" t="s">
        <v>187</v>
      </c>
      <c r="D115" s="473" t="s">
        <v>49</v>
      </c>
      <c r="E115" s="474" t="s">
        <v>95</v>
      </c>
      <c r="F115" s="473" t="s">
        <v>96</v>
      </c>
      <c r="G115" s="475">
        <v>42853</v>
      </c>
      <c r="H115" s="476">
        <v>2564.52</v>
      </c>
      <c r="I115" s="439"/>
      <c r="J115" s="460" t="s">
        <v>91</v>
      </c>
      <c r="K115" s="460" t="s">
        <v>92</v>
      </c>
      <c r="L115" s="461">
        <v>2015</v>
      </c>
      <c r="M115" s="460" t="s">
        <v>93</v>
      </c>
      <c r="N115" s="460" t="s">
        <v>49</v>
      </c>
      <c r="O115" s="460" t="s">
        <v>94</v>
      </c>
      <c r="P115" s="461">
        <v>9</v>
      </c>
      <c r="Q115" s="462">
        <v>16315.82</v>
      </c>
    </row>
    <row r="116" spans="1:17" ht="15" x14ac:dyDescent="0.35">
      <c r="A116" s="472" t="s">
        <v>186</v>
      </c>
      <c r="B116" s="473" t="s">
        <v>92</v>
      </c>
      <c r="C116" s="473" t="s">
        <v>187</v>
      </c>
      <c r="D116" s="473" t="s">
        <v>49</v>
      </c>
      <c r="E116" s="474" t="s">
        <v>97</v>
      </c>
      <c r="F116" s="473" t="s">
        <v>98</v>
      </c>
      <c r="G116" s="475">
        <v>42853</v>
      </c>
      <c r="H116" s="476">
        <v>1274.02</v>
      </c>
      <c r="I116" s="439"/>
      <c r="J116" s="460" t="s">
        <v>95</v>
      </c>
      <c r="K116" s="460" t="s">
        <v>92</v>
      </c>
      <c r="L116" s="461">
        <v>2015</v>
      </c>
      <c r="M116" s="460" t="s">
        <v>93</v>
      </c>
      <c r="N116" s="460" t="s">
        <v>49</v>
      </c>
      <c r="O116" s="460" t="s">
        <v>96</v>
      </c>
      <c r="P116" s="461">
        <v>9</v>
      </c>
      <c r="Q116" s="462">
        <v>2564.52</v>
      </c>
    </row>
    <row r="117" spans="1:17" ht="15" x14ac:dyDescent="0.35">
      <c r="A117" s="472" t="s">
        <v>186</v>
      </c>
      <c r="B117" s="473" t="s">
        <v>92</v>
      </c>
      <c r="C117" s="473" t="s">
        <v>187</v>
      </c>
      <c r="D117" s="473" t="s">
        <v>49</v>
      </c>
      <c r="E117" s="474" t="s">
        <v>99</v>
      </c>
      <c r="F117" s="473" t="s">
        <v>100</v>
      </c>
      <c r="G117" s="475">
        <v>42853</v>
      </c>
      <c r="H117" s="476">
        <v>3997.11</v>
      </c>
      <c r="I117" s="439"/>
      <c r="J117" s="460" t="s">
        <v>97</v>
      </c>
      <c r="K117" s="460" t="s">
        <v>92</v>
      </c>
      <c r="L117" s="461">
        <v>2015</v>
      </c>
      <c r="M117" s="460" t="s">
        <v>93</v>
      </c>
      <c r="N117" s="460" t="s">
        <v>49</v>
      </c>
      <c r="O117" s="460" t="s">
        <v>98</v>
      </c>
      <c r="P117" s="461">
        <v>9</v>
      </c>
      <c r="Q117" s="462">
        <v>1274.02</v>
      </c>
    </row>
    <row r="118" spans="1:17" ht="15" x14ac:dyDescent="0.35">
      <c r="A118" s="472" t="s">
        <v>186</v>
      </c>
      <c r="B118" s="473" t="s">
        <v>92</v>
      </c>
      <c r="C118" s="473" t="s">
        <v>187</v>
      </c>
      <c r="D118" s="473" t="s">
        <v>49</v>
      </c>
      <c r="E118" s="474" t="s">
        <v>101</v>
      </c>
      <c r="F118" s="473" t="s">
        <v>102</v>
      </c>
      <c r="G118" s="475">
        <v>42853</v>
      </c>
      <c r="H118" s="476">
        <v>2755.04</v>
      </c>
      <c r="I118" s="439"/>
      <c r="J118" s="460" t="s">
        <v>99</v>
      </c>
      <c r="K118" s="460" t="s">
        <v>92</v>
      </c>
      <c r="L118" s="461">
        <v>2015</v>
      </c>
      <c r="M118" s="460" t="s">
        <v>93</v>
      </c>
      <c r="N118" s="460" t="s">
        <v>49</v>
      </c>
      <c r="O118" s="460" t="s">
        <v>100</v>
      </c>
      <c r="P118" s="461">
        <v>9</v>
      </c>
      <c r="Q118" s="462">
        <v>3997.11</v>
      </c>
    </row>
    <row r="119" spans="1:17" ht="15" x14ac:dyDescent="0.35">
      <c r="A119" s="472" t="s">
        <v>186</v>
      </c>
      <c r="B119" s="473" t="s">
        <v>92</v>
      </c>
      <c r="C119" s="473" t="s">
        <v>187</v>
      </c>
      <c r="D119" s="473" t="s">
        <v>49</v>
      </c>
      <c r="E119" s="474" t="s">
        <v>103</v>
      </c>
      <c r="F119" s="473" t="s">
        <v>104</v>
      </c>
      <c r="G119" s="475">
        <v>42853</v>
      </c>
      <c r="H119" s="476">
        <v>2320.4899999999998</v>
      </c>
      <c r="I119" s="439"/>
      <c r="J119" s="460" t="s">
        <v>101</v>
      </c>
      <c r="K119" s="460" t="s">
        <v>92</v>
      </c>
      <c r="L119" s="461">
        <v>2015</v>
      </c>
      <c r="M119" s="460" t="s">
        <v>93</v>
      </c>
      <c r="N119" s="460" t="s">
        <v>49</v>
      </c>
      <c r="O119" s="460" t="s">
        <v>102</v>
      </c>
      <c r="P119" s="461">
        <v>9</v>
      </c>
      <c r="Q119" s="462">
        <v>2755.04</v>
      </c>
    </row>
    <row r="120" spans="1:17" ht="15" x14ac:dyDescent="0.35">
      <c r="A120" s="472" t="s">
        <v>186</v>
      </c>
      <c r="B120" s="473" t="s">
        <v>92</v>
      </c>
      <c r="C120" s="473" t="s">
        <v>187</v>
      </c>
      <c r="D120" s="473" t="s">
        <v>49</v>
      </c>
      <c r="E120" s="474" t="s">
        <v>105</v>
      </c>
      <c r="F120" s="473" t="s">
        <v>106</v>
      </c>
      <c r="G120" s="475">
        <v>42886</v>
      </c>
      <c r="H120" s="476">
        <v>1743.61</v>
      </c>
      <c r="I120" s="439"/>
      <c r="J120" s="460" t="s">
        <v>103</v>
      </c>
      <c r="K120" s="460" t="s">
        <v>92</v>
      </c>
      <c r="L120" s="461">
        <v>2015</v>
      </c>
      <c r="M120" s="460" t="s">
        <v>93</v>
      </c>
      <c r="N120" s="460" t="s">
        <v>49</v>
      </c>
      <c r="O120" s="460" t="s">
        <v>104</v>
      </c>
      <c r="P120" s="461">
        <v>9</v>
      </c>
      <c r="Q120" s="462">
        <v>16243.43</v>
      </c>
    </row>
    <row r="121" spans="1:17" ht="15" x14ac:dyDescent="0.35">
      <c r="A121" s="472" t="s">
        <v>186</v>
      </c>
      <c r="B121" s="473" t="s">
        <v>92</v>
      </c>
      <c r="C121" s="473" t="s">
        <v>187</v>
      </c>
      <c r="D121" s="473" t="s">
        <v>49</v>
      </c>
      <c r="E121" s="474" t="s">
        <v>91</v>
      </c>
      <c r="F121" s="473" t="s">
        <v>94</v>
      </c>
      <c r="G121" s="475">
        <v>42886</v>
      </c>
      <c r="H121" s="476">
        <v>16315.82</v>
      </c>
      <c r="I121" s="439"/>
      <c r="J121" s="460" t="s">
        <v>105</v>
      </c>
      <c r="K121" s="460" t="s">
        <v>92</v>
      </c>
      <c r="L121" s="461">
        <v>2015</v>
      </c>
      <c r="M121" s="460" t="s">
        <v>93</v>
      </c>
      <c r="N121" s="460" t="s">
        <v>49</v>
      </c>
      <c r="O121" s="460" t="s">
        <v>106</v>
      </c>
      <c r="P121" s="461">
        <v>9</v>
      </c>
      <c r="Q121" s="462">
        <v>1743.61</v>
      </c>
    </row>
    <row r="122" spans="1:17" ht="15" x14ac:dyDescent="0.35">
      <c r="A122" s="472" t="s">
        <v>186</v>
      </c>
      <c r="B122" s="473" t="s">
        <v>92</v>
      </c>
      <c r="C122" s="473" t="s">
        <v>187</v>
      </c>
      <c r="D122" s="473" t="s">
        <v>49</v>
      </c>
      <c r="E122" s="474" t="s">
        <v>95</v>
      </c>
      <c r="F122" s="473" t="s">
        <v>96</v>
      </c>
      <c r="G122" s="475">
        <v>42886</v>
      </c>
      <c r="H122" s="476">
        <v>2564.52</v>
      </c>
      <c r="I122" s="439"/>
      <c r="J122" s="460" t="s">
        <v>91</v>
      </c>
      <c r="K122" s="460" t="s">
        <v>92</v>
      </c>
      <c r="L122" s="461">
        <v>2015</v>
      </c>
      <c r="M122" s="460" t="s">
        <v>93</v>
      </c>
      <c r="N122" s="460" t="s">
        <v>49</v>
      </c>
      <c r="O122" s="460" t="s">
        <v>94</v>
      </c>
      <c r="P122" s="461">
        <v>10</v>
      </c>
      <c r="Q122" s="462">
        <v>16315.82</v>
      </c>
    </row>
    <row r="123" spans="1:17" ht="15" x14ac:dyDescent="0.35">
      <c r="A123" s="472" t="s">
        <v>186</v>
      </c>
      <c r="B123" s="473" t="s">
        <v>92</v>
      </c>
      <c r="C123" s="473" t="s">
        <v>187</v>
      </c>
      <c r="D123" s="473" t="s">
        <v>49</v>
      </c>
      <c r="E123" s="474" t="s">
        <v>97</v>
      </c>
      <c r="F123" s="473" t="s">
        <v>98</v>
      </c>
      <c r="G123" s="475">
        <v>42886</v>
      </c>
      <c r="H123" s="476">
        <v>1274.02</v>
      </c>
      <c r="I123" s="439"/>
      <c r="J123" s="460" t="s">
        <v>95</v>
      </c>
      <c r="K123" s="460" t="s">
        <v>92</v>
      </c>
      <c r="L123" s="461">
        <v>2015</v>
      </c>
      <c r="M123" s="460" t="s">
        <v>93</v>
      </c>
      <c r="N123" s="460" t="s">
        <v>49</v>
      </c>
      <c r="O123" s="460" t="s">
        <v>96</v>
      </c>
      <c r="P123" s="461">
        <v>10</v>
      </c>
      <c r="Q123" s="462">
        <v>2564.52</v>
      </c>
    </row>
    <row r="124" spans="1:17" ht="15" x14ac:dyDescent="0.35">
      <c r="A124" s="472" t="s">
        <v>186</v>
      </c>
      <c r="B124" s="473" t="s">
        <v>92</v>
      </c>
      <c r="C124" s="473" t="s">
        <v>187</v>
      </c>
      <c r="D124" s="473" t="s">
        <v>49</v>
      </c>
      <c r="E124" s="474" t="s">
        <v>99</v>
      </c>
      <c r="F124" s="473" t="s">
        <v>100</v>
      </c>
      <c r="G124" s="475">
        <v>42886</v>
      </c>
      <c r="H124" s="476">
        <v>3997.11</v>
      </c>
      <c r="I124" s="439"/>
      <c r="J124" s="460" t="s">
        <v>97</v>
      </c>
      <c r="K124" s="460" t="s">
        <v>92</v>
      </c>
      <c r="L124" s="461">
        <v>2015</v>
      </c>
      <c r="M124" s="460" t="s">
        <v>93</v>
      </c>
      <c r="N124" s="460" t="s">
        <v>49</v>
      </c>
      <c r="O124" s="460" t="s">
        <v>98</v>
      </c>
      <c r="P124" s="461">
        <v>10</v>
      </c>
      <c r="Q124" s="462">
        <v>1274.02</v>
      </c>
    </row>
    <row r="125" spans="1:17" ht="15" x14ac:dyDescent="0.35">
      <c r="A125" s="472" t="s">
        <v>186</v>
      </c>
      <c r="B125" s="473" t="s">
        <v>92</v>
      </c>
      <c r="C125" s="473" t="s">
        <v>187</v>
      </c>
      <c r="D125" s="473" t="s">
        <v>49</v>
      </c>
      <c r="E125" s="474" t="s">
        <v>101</v>
      </c>
      <c r="F125" s="473" t="s">
        <v>102</v>
      </c>
      <c r="G125" s="475">
        <v>42886</v>
      </c>
      <c r="H125" s="476">
        <v>2755.04</v>
      </c>
      <c r="I125" s="439"/>
      <c r="J125" s="460" t="s">
        <v>99</v>
      </c>
      <c r="K125" s="460" t="s">
        <v>92</v>
      </c>
      <c r="L125" s="461">
        <v>2015</v>
      </c>
      <c r="M125" s="460" t="s">
        <v>93</v>
      </c>
      <c r="N125" s="460" t="s">
        <v>49</v>
      </c>
      <c r="O125" s="460" t="s">
        <v>100</v>
      </c>
      <c r="P125" s="461">
        <v>10</v>
      </c>
      <c r="Q125" s="462">
        <v>3997.11</v>
      </c>
    </row>
    <row r="126" spans="1:17" ht="15" x14ac:dyDescent="0.35">
      <c r="A126" s="472" t="s">
        <v>186</v>
      </c>
      <c r="B126" s="473" t="s">
        <v>92</v>
      </c>
      <c r="C126" s="473" t="s">
        <v>187</v>
      </c>
      <c r="D126" s="473" t="s">
        <v>49</v>
      </c>
      <c r="E126" s="474" t="s">
        <v>103</v>
      </c>
      <c r="F126" s="473" t="s">
        <v>104</v>
      </c>
      <c r="G126" s="475">
        <v>42886</v>
      </c>
      <c r="H126" s="476">
        <v>2320.4899999999998</v>
      </c>
      <c r="I126" s="439"/>
      <c r="J126" s="460" t="s">
        <v>101</v>
      </c>
      <c r="K126" s="460" t="s">
        <v>92</v>
      </c>
      <c r="L126" s="461">
        <v>2015</v>
      </c>
      <c r="M126" s="460" t="s">
        <v>93</v>
      </c>
      <c r="N126" s="460" t="s">
        <v>49</v>
      </c>
      <c r="O126" s="460" t="s">
        <v>102</v>
      </c>
      <c r="P126" s="461">
        <v>10</v>
      </c>
      <c r="Q126" s="462">
        <v>2755.04</v>
      </c>
    </row>
    <row r="127" spans="1:17" ht="15" x14ac:dyDescent="0.35">
      <c r="A127" s="472" t="s">
        <v>186</v>
      </c>
      <c r="B127" s="473" t="s">
        <v>92</v>
      </c>
      <c r="C127" s="473" t="s">
        <v>187</v>
      </c>
      <c r="D127" s="473" t="s">
        <v>49</v>
      </c>
      <c r="E127" s="474" t="s">
        <v>105</v>
      </c>
      <c r="F127" s="473" t="s">
        <v>106</v>
      </c>
      <c r="G127" s="475">
        <v>42916</v>
      </c>
      <c r="H127" s="476">
        <v>1743.61</v>
      </c>
      <c r="I127" s="439"/>
      <c r="J127" s="460" t="s">
        <v>103</v>
      </c>
      <c r="K127" s="460" t="s">
        <v>92</v>
      </c>
      <c r="L127" s="461">
        <v>2015</v>
      </c>
      <c r="M127" s="460" t="s">
        <v>93</v>
      </c>
      <c r="N127" s="460" t="s">
        <v>49</v>
      </c>
      <c r="O127" s="460" t="s">
        <v>104</v>
      </c>
      <c r="P127" s="461">
        <v>10</v>
      </c>
      <c r="Q127" s="462">
        <v>2320.4899999999998</v>
      </c>
    </row>
    <row r="128" spans="1:17" ht="15" x14ac:dyDescent="0.35">
      <c r="A128" s="472" t="s">
        <v>186</v>
      </c>
      <c r="B128" s="473" t="s">
        <v>92</v>
      </c>
      <c r="C128" s="473" t="s">
        <v>187</v>
      </c>
      <c r="D128" s="473" t="s">
        <v>49</v>
      </c>
      <c r="E128" s="474" t="s">
        <v>91</v>
      </c>
      <c r="F128" s="473" t="s">
        <v>94</v>
      </c>
      <c r="G128" s="475">
        <v>42916</v>
      </c>
      <c r="H128" s="476">
        <v>16315.82</v>
      </c>
      <c r="I128" s="439"/>
      <c r="J128" s="460" t="s">
        <v>105</v>
      </c>
      <c r="K128" s="460" t="s">
        <v>92</v>
      </c>
      <c r="L128" s="461">
        <v>2015</v>
      </c>
      <c r="M128" s="460" t="s">
        <v>93</v>
      </c>
      <c r="N128" s="460" t="s">
        <v>49</v>
      </c>
      <c r="O128" s="460" t="s">
        <v>106</v>
      </c>
      <c r="P128" s="461">
        <v>10</v>
      </c>
      <c r="Q128" s="462">
        <v>1743.61</v>
      </c>
    </row>
    <row r="129" spans="1:19" ht="15" x14ac:dyDescent="0.35">
      <c r="A129" s="472" t="s">
        <v>186</v>
      </c>
      <c r="B129" s="473" t="s">
        <v>92</v>
      </c>
      <c r="C129" s="473" t="s">
        <v>187</v>
      </c>
      <c r="D129" s="473" t="s">
        <v>49</v>
      </c>
      <c r="E129" s="474" t="s">
        <v>95</v>
      </c>
      <c r="F129" s="473" t="s">
        <v>96</v>
      </c>
      <c r="G129" s="475">
        <v>42916</v>
      </c>
      <c r="H129" s="476">
        <v>2564.52</v>
      </c>
      <c r="I129" s="439"/>
      <c r="J129" s="460" t="s">
        <v>91</v>
      </c>
      <c r="K129" s="460" t="s">
        <v>92</v>
      </c>
      <c r="L129" s="461">
        <v>2015</v>
      </c>
      <c r="M129" s="460" t="s">
        <v>93</v>
      </c>
      <c r="N129" s="460" t="s">
        <v>49</v>
      </c>
      <c r="O129" s="460" t="s">
        <v>94</v>
      </c>
      <c r="P129" s="461">
        <v>11</v>
      </c>
      <c r="Q129" s="462">
        <v>16315.82</v>
      </c>
    </row>
    <row r="130" spans="1:19" ht="15" x14ac:dyDescent="0.35">
      <c r="A130" s="472" t="s">
        <v>186</v>
      </c>
      <c r="B130" s="473" t="s">
        <v>92</v>
      </c>
      <c r="C130" s="473" t="s">
        <v>187</v>
      </c>
      <c r="D130" s="473" t="s">
        <v>49</v>
      </c>
      <c r="E130" s="474" t="s">
        <v>97</v>
      </c>
      <c r="F130" s="473" t="s">
        <v>98</v>
      </c>
      <c r="G130" s="475">
        <v>42916</v>
      </c>
      <c r="H130" s="476">
        <v>1274.02</v>
      </c>
      <c r="I130" s="439"/>
      <c r="J130" s="460" t="s">
        <v>95</v>
      </c>
      <c r="K130" s="460" t="s">
        <v>92</v>
      </c>
      <c r="L130" s="461">
        <v>2015</v>
      </c>
      <c r="M130" s="460" t="s">
        <v>93</v>
      </c>
      <c r="N130" s="460" t="s">
        <v>49</v>
      </c>
      <c r="O130" s="460" t="s">
        <v>96</v>
      </c>
      <c r="P130" s="461">
        <v>11</v>
      </c>
      <c r="Q130" s="462">
        <v>2564.52</v>
      </c>
    </row>
    <row r="131" spans="1:19" ht="15" x14ac:dyDescent="0.35">
      <c r="A131" s="472" t="s">
        <v>186</v>
      </c>
      <c r="B131" s="473" t="s">
        <v>92</v>
      </c>
      <c r="C131" s="473" t="s">
        <v>187</v>
      </c>
      <c r="D131" s="473" t="s">
        <v>49</v>
      </c>
      <c r="E131" s="474" t="s">
        <v>99</v>
      </c>
      <c r="F131" s="473" t="s">
        <v>100</v>
      </c>
      <c r="G131" s="475">
        <v>42916</v>
      </c>
      <c r="H131" s="476">
        <v>3997.11</v>
      </c>
      <c r="I131" s="439"/>
      <c r="J131" s="460" t="s">
        <v>97</v>
      </c>
      <c r="K131" s="460" t="s">
        <v>92</v>
      </c>
      <c r="L131" s="461">
        <v>2015</v>
      </c>
      <c r="M131" s="460" t="s">
        <v>93</v>
      </c>
      <c r="N131" s="460" t="s">
        <v>49</v>
      </c>
      <c r="O131" s="460" t="s">
        <v>98</v>
      </c>
      <c r="P131" s="461">
        <v>11</v>
      </c>
      <c r="Q131" s="462">
        <v>1274.02</v>
      </c>
    </row>
    <row r="132" spans="1:19" ht="15" x14ac:dyDescent="0.35">
      <c r="A132" s="472" t="s">
        <v>186</v>
      </c>
      <c r="B132" s="473" t="s">
        <v>92</v>
      </c>
      <c r="C132" s="473" t="s">
        <v>187</v>
      </c>
      <c r="D132" s="473" t="s">
        <v>49</v>
      </c>
      <c r="E132" s="474" t="s">
        <v>101</v>
      </c>
      <c r="F132" s="473" t="s">
        <v>102</v>
      </c>
      <c r="G132" s="475">
        <v>42916</v>
      </c>
      <c r="H132" s="476">
        <v>2755.04</v>
      </c>
      <c r="I132" s="439"/>
      <c r="J132" s="460" t="s">
        <v>99</v>
      </c>
      <c r="K132" s="460" t="s">
        <v>92</v>
      </c>
      <c r="L132" s="461">
        <v>2015</v>
      </c>
      <c r="M132" s="460" t="s">
        <v>93</v>
      </c>
      <c r="N132" s="460" t="s">
        <v>49</v>
      </c>
      <c r="O132" s="460" t="s">
        <v>100</v>
      </c>
      <c r="P132" s="461">
        <v>11</v>
      </c>
      <c r="Q132" s="462">
        <v>3997.11</v>
      </c>
    </row>
    <row r="133" spans="1:19" ht="15" x14ac:dyDescent="0.35">
      <c r="A133" s="472" t="s">
        <v>186</v>
      </c>
      <c r="B133" s="473" t="s">
        <v>92</v>
      </c>
      <c r="C133" s="473" t="s">
        <v>187</v>
      </c>
      <c r="D133" s="473" t="s">
        <v>49</v>
      </c>
      <c r="E133" s="474" t="s">
        <v>103</v>
      </c>
      <c r="F133" s="473" t="s">
        <v>104</v>
      </c>
      <c r="G133" s="475">
        <v>42916</v>
      </c>
      <c r="H133" s="476">
        <v>2320.4899999999998</v>
      </c>
      <c r="I133" s="439"/>
      <c r="J133" s="460" t="s">
        <v>101</v>
      </c>
      <c r="K133" s="460" t="s">
        <v>92</v>
      </c>
      <c r="L133" s="461">
        <v>2015</v>
      </c>
      <c r="M133" s="460" t="s">
        <v>93</v>
      </c>
      <c r="N133" s="460" t="s">
        <v>49</v>
      </c>
      <c r="O133" s="460" t="s">
        <v>102</v>
      </c>
      <c r="P133" s="461">
        <v>11</v>
      </c>
      <c r="Q133" s="462">
        <v>2755.04</v>
      </c>
    </row>
    <row r="134" spans="1:19" ht="15" x14ac:dyDescent="0.35">
      <c r="A134" s="472" t="s">
        <v>186</v>
      </c>
      <c r="B134" s="473" t="s">
        <v>92</v>
      </c>
      <c r="C134" s="473" t="s">
        <v>187</v>
      </c>
      <c r="D134" s="473" t="s">
        <v>49</v>
      </c>
      <c r="E134" s="474" t="s">
        <v>105</v>
      </c>
      <c r="F134" s="473" t="s">
        <v>106</v>
      </c>
      <c r="G134" s="475">
        <v>42947</v>
      </c>
      <c r="H134" s="476">
        <v>1743.61</v>
      </c>
      <c r="I134" s="439"/>
      <c r="J134" s="460" t="s">
        <v>103</v>
      </c>
      <c r="K134" s="460" t="s">
        <v>92</v>
      </c>
      <c r="L134" s="461">
        <v>2015</v>
      </c>
      <c r="M134" s="460" t="s">
        <v>93</v>
      </c>
      <c r="N134" s="460" t="s">
        <v>49</v>
      </c>
      <c r="O134" s="460" t="s">
        <v>104</v>
      </c>
      <c r="P134" s="461">
        <v>11</v>
      </c>
      <c r="Q134" s="462">
        <v>2320.4899999999998</v>
      </c>
    </row>
    <row r="135" spans="1:19" ht="15" x14ac:dyDescent="0.35">
      <c r="A135" s="472" t="s">
        <v>186</v>
      </c>
      <c r="B135" s="473" t="s">
        <v>92</v>
      </c>
      <c r="C135" s="473" t="s">
        <v>187</v>
      </c>
      <c r="D135" s="473" t="s">
        <v>49</v>
      </c>
      <c r="E135" s="474" t="s">
        <v>91</v>
      </c>
      <c r="F135" s="473" t="s">
        <v>94</v>
      </c>
      <c r="G135" s="475">
        <v>42947</v>
      </c>
      <c r="H135" s="476">
        <v>16315.82</v>
      </c>
      <c r="I135" s="439"/>
      <c r="J135" s="460" t="s">
        <v>105</v>
      </c>
      <c r="K135" s="460" t="s">
        <v>92</v>
      </c>
      <c r="L135" s="461">
        <v>2015</v>
      </c>
      <c r="M135" s="460" t="s">
        <v>93</v>
      </c>
      <c r="N135" s="460" t="s">
        <v>49</v>
      </c>
      <c r="O135" s="460" t="s">
        <v>106</v>
      </c>
      <c r="P135" s="461">
        <v>11</v>
      </c>
      <c r="Q135" s="462">
        <v>1743.61</v>
      </c>
    </row>
    <row r="136" spans="1:19" ht="15" x14ac:dyDescent="0.35">
      <c r="A136" s="472" t="s">
        <v>186</v>
      </c>
      <c r="B136" s="473" t="s">
        <v>92</v>
      </c>
      <c r="C136" s="473" t="s">
        <v>187</v>
      </c>
      <c r="D136" s="473" t="s">
        <v>49</v>
      </c>
      <c r="E136" s="474" t="s">
        <v>95</v>
      </c>
      <c r="F136" s="473" t="s">
        <v>96</v>
      </c>
      <c r="G136" s="475">
        <v>42947</v>
      </c>
      <c r="H136" s="476">
        <v>2564.52</v>
      </c>
      <c r="I136" s="439"/>
      <c r="J136" s="460" t="s">
        <v>91</v>
      </c>
      <c r="K136" s="460" t="s">
        <v>92</v>
      </c>
      <c r="L136" s="461">
        <v>2015</v>
      </c>
      <c r="M136" s="460" t="s">
        <v>93</v>
      </c>
      <c r="N136" s="460" t="s">
        <v>49</v>
      </c>
      <c r="O136" s="460" t="s">
        <v>94</v>
      </c>
      <c r="P136" s="461">
        <v>12</v>
      </c>
      <c r="Q136" s="462">
        <v>16315.82</v>
      </c>
    </row>
    <row r="137" spans="1:19" ht="15" x14ac:dyDescent="0.35">
      <c r="A137" s="472" t="s">
        <v>186</v>
      </c>
      <c r="B137" s="473" t="s">
        <v>92</v>
      </c>
      <c r="C137" s="473" t="s">
        <v>187</v>
      </c>
      <c r="D137" s="473" t="s">
        <v>49</v>
      </c>
      <c r="E137" s="474" t="s">
        <v>97</v>
      </c>
      <c r="F137" s="473" t="s">
        <v>98</v>
      </c>
      <c r="G137" s="475">
        <v>42947</v>
      </c>
      <c r="H137" s="476">
        <v>1274.02</v>
      </c>
      <c r="I137" s="439"/>
      <c r="J137" s="460" t="s">
        <v>95</v>
      </c>
      <c r="K137" s="460" t="s">
        <v>92</v>
      </c>
      <c r="L137" s="461">
        <v>2015</v>
      </c>
      <c r="M137" s="460" t="s">
        <v>93</v>
      </c>
      <c r="N137" s="460" t="s">
        <v>49</v>
      </c>
      <c r="O137" s="460" t="s">
        <v>96</v>
      </c>
      <c r="P137" s="461">
        <v>12</v>
      </c>
      <c r="Q137" s="462">
        <v>2564.52</v>
      </c>
    </row>
    <row r="138" spans="1:19" ht="15" x14ac:dyDescent="0.35">
      <c r="A138" s="472" t="s">
        <v>186</v>
      </c>
      <c r="B138" s="473" t="s">
        <v>92</v>
      </c>
      <c r="C138" s="473" t="s">
        <v>187</v>
      </c>
      <c r="D138" s="473" t="s">
        <v>49</v>
      </c>
      <c r="E138" s="474" t="s">
        <v>99</v>
      </c>
      <c r="F138" s="473" t="s">
        <v>100</v>
      </c>
      <c r="G138" s="475">
        <v>42947</v>
      </c>
      <c r="H138" s="476">
        <v>3997.11</v>
      </c>
      <c r="I138" s="439"/>
      <c r="J138" s="460" t="s">
        <v>97</v>
      </c>
      <c r="K138" s="460" t="s">
        <v>92</v>
      </c>
      <c r="L138" s="461">
        <v>2015</v>
      </c>
      <c r="M138" s="460" t="s">
        <v>93</v>
      </c>
      <c r="N138" s="460" t="s">
        <v>49</v>
      </c>
      <c r="O138" s="460" t="s">
        <v>98</v>
      </c>
      <c r="P138" s="461">
        <v>12</v>
      </c>
      <c r="Q138" s="462">
        <v>1274.02</v>
      </c>
    </row>
    <row r="139" spans="1:19" ht="15" x14ac:dyDescent="0.35">
      <c r="A139" s="472" t="s">
        <v>186</v>
      </c>
      <c r="B139" s="473" t="s">
        <v>92</v>
      </c>
      <c r="C139" s="473" t="s">
        <v>187</v>
      </c>
      <c r="D139" s="473" t="s">
        <v>49</v>
      </c>
      <c r="E139" s="474" t="s">
        <v>101</v>
      </c>
      <c r="F139" s="473" t="s">
        <v>102</v>
      </c>
      <c r="G139" s="475">
        <v>42947</v>
      </c>
      <c r="H139" s="476">
        <v>2755.04</v>
      </c>
      <c r="I139" s="439"/>
      <c r="J139" s="460" t="s">
        <v>99</v>
      </c>
      <c r="K139" s="460" t="s">
        <v>92</v>
      </c>
      <c r="L139" s="461">
        <v>2015</v>
      </c>
      <c r="M139" s="460" t="s">
        <v>93</v>
      </c>
      <c r="N139" s="460" t="s">
        <v>49</v>
      </c>
      <c r="O139" s="460" t="s">
        <v>100</v>
      </c>
      <c r="P139" s="461">
        <v>12</v>
      </c>
      <c r="Q139" s="462">
        <v>3997.11</v>
      </c>
    </row>
    <row r="140" spans="1:19" ht="15" x14ac:dyDescent="0.35">
      <c r="A140" s="472" t="s">
        <v>186</v>
      </c>
      <c r="B140" s="473" t="s">
        <v>92</v>
      </c>
      <c r="C140" s="473" t="s">
        <v>187</v>
      </c>
      <c r="D140" s="473" t="s">
        <v>49</v>
      </c>
      <c r="E140" s="474" t="s">
        <v>103</v>
      </c>
      <c r="F140" s="473" t="s">
        <v>104</v>
      </c>
      <c r="G140" s="475">
        <v>42947</v>
      </c>
      <c r="H140" s="476">
        <v>2320.4899999999998</v>
      </c>
      <c r="I140" s="439"/>
      <c r="J140" s="460" t="s">
        <v>101</v>
      </c>
      <c r="K140" s="460" t="s">
        <v>92</v>
      </c>
      <c r="L140" s="461">
        <v>2015</v>
      </c>
      <c r="M140" s="460" t="s">
        <v>93</v>
      </c>
      <c r="N140" s="460" t="s">
        <v>49</v>
      </c>
      <c r="O140" s="460" t="s">
        <v>102</v>
      </c>
      <c r="P140" s="461">
        <v>12</v>
      </c>
      <c r="Q140" s="462">
        <v>2755.04</v>
      </c>
    </row>
    <row r="141" spans="1:19" ht="15" x14ac:dyDescent="0.35">
      <c r="A141" s="472" t="s">
        <v>186</v>
      </c>
      <c r="B141" s="473" t="s">
        <v>92</v>
      </c>
      <c r="C141" s="473" t="s">
        <v>187</v>
      </c>
      <c r="D141" s="473" t="s">
        <v>49</v>
      </c>
      <c r="E141" s="474" t="s">
        <v>105</v>
      </c>
      <c r="F141" s="473" t="s">
        <v>106</v>
      </c>
      <c r="G141" s="475">
        <v>42978</v>
      </c>
      <c r="H141" s="476">
        <v>1743.61</v>
      </c>
      <c r="I141" s="439"/>
      <c r="J141" s="460" t="s">
        <v>103</v>
      </c>
      <c r="K141" s="460" t="s">
        <v>92</v>
      </c>
      <c r="L141" s="461">
        <v>2015</v>
      </c>
      <c r="M141" s="460" t="s">
        <v>93</v>
      </c>
      <c r="N141" s="460" t="s">
        <v>49</v>
      </c>
      <c r="O141" s="460" t="s">
        <v>104</v>
      </c>
      <c r="P141" s="461">
        <v>12</v>
      </c>
      <c r="Q141" s="462">
        <v>2320.4899999999998</v>
      </c>
    </row>
    <row r="142" spans="1:19" ht="15" x14ac:dyDescent="0.35">
      <c r="A142" s="472" t="s">
        <v>186</v>
      </c>
      <c r="B142" s="473" t="s">
        <v>92</v>
      </c>
      <c r="C142" s="473" t="s">
        <v>187</v>
      </c>
      <c r="D142" s="473" t="s">
        <v>49</v>
      </c>
      <c r="E142" s="474" t="s">
        <v>91</v>
      </c>
      <c r="F142" s="473" t="s">
        <v>94</v>
      </c>
      <c r="G142" s="475">
        <v>42978</v>
      </c>
      <c r="H142" s="476">
        <v>16315.82</v>
      </c>
      <c r="I142" s="439"/>
      <c r="J142" s="460" t="s">
        <v>105</v>
      </c>
      <c r="K142" s="460" t="s">
        <v>92</v>
      </c>
      <c r="L142" s="461">
        <v>2015</v>
      </c>
      <c r="M142" s="460" t="s">
        <v>93</v>
      </c>
      <c r="N142" s="460" t="s">
        <v>49</v>
      </c>
      <c r="O142" s="460" t="s">
        <v>106</v>
      </c>
      <c r="P142" s="461">
        <v>12</v>
      </c>
      <c r="Q142" s="462">
        <v>1743.61</v>
      </c>
    </row>
    <row r="143" spans="1:19" ht="15" x14ac:dyDescent="0.35">
      <c r="A143" s="472" t="s">
        <v>186</v>
      </c>
      <c r="B143" s="473" t="s">
        <v>92</v>
      </c>
      <c r="C143" s="473" t="s">
        <v>187</v>
      </c>
      <c r="D143" s="473" t="s">
        <v>49</v>
      </c>
      <c r="E143" s="474" t="s">
        <v>95</v>
      </c>
      <c r="F143" s="473" t="s">
        <v>96</v>
      </c>
      <c r="G143" s="475">
        <v>42978</v>
      </c>
      <c r="H143" s="476">
        <v>2564.52</v>
      </c>
      <c r="I143" s="439"/>
      <c r="L143" s="445"/>
      <c r="M143" s="447"/>
      <c r="S143" s="2">
        <f>SUM(Q72:Q142)</f>
        <v>367006.33999999985</v>
      </c>
    </row>
    <row r="144" spans="1:19" ht="14.4" x14ac:dyDescent="0.3">
      <c r="A144" s="472" t="s">
        <v>186</v>
      </c>
      <c r="B144" s="473" t="s">
        <v>92</v>
      </c>
      <c r="C144" s="473" t="s">
        <v>187</v>
      </c>
      <c r="D144" s="473" t="s">
        <v>49</v>
      </c>
      <c r="E144" s="474" t="s">
        <v>97</v>
      </c>
      <c r="F144" s="473" t="s">
        <v>98</v>
      </c>
      <c r="G144" s="475">
        <v>42978</v>
      </c>
      <c r="H144" s="476">
        <v>1274.02</v>
      </c>
      <c r="I144" s="439"/>
      <c r="J144" s="439"/>
      <c r="K144" s="439"/>
      <c r="L144" s="439"/>
      <c r="M144" s="439"/>
      <c r="N144" s="439"/>
      <c r="O144" s="439"/>
      <c r="P144" s="439"/>
      <c r="Q144" s="439"/>
    </row>
    <row r="145" spans="1:8" ht="14.4" x14ac:dyDescent="0.3">
      <c r="A145" s="472" t="s">
        <v>186</v>
      </c>
      <c r="B145" s="473" t="s">
        <v>92</v>
      </c>
      <c r="C145" s="473" t="s">
        <v>187</v>
      </c>
      <c r="D145" s="473" t="s">
        <v>49</v>
      </c>
      <c r="E145" s="474" t="s">
        <v>99</v>
      </c>
      <c r="F145" s="473" t="s">
        <v>100</v>
      </c>
      <c r="G145" s="475">
        <v>42978</v>
      </c>
      <c r="H145" s="476">
        <v>3997.11</v>
      </c>
    </row>
    <row r="146" spans="1:8" ht="14.4" x14ac:dyDescent="0.3">
      <c r="A146" s="472" t="s">
        <v>186</v>
      </c>
      <c r="B146" s="473" t="s">
        <v>92</v>
      </c>
      <c r="C146" s="473" t="s">
        <v>187</v>
      </c>
      <c r="D146" s="473" t="s">
        <v>49</v>
      </c>
      <c r="E146" s="474" t="s">
        <v>101</v>
      </c>
      <c r="F146" s="473" t="s">
        <v>102</v>
      </c>
      <c r="G146" s="475">
        <v>42978</v>
      </c>
      <c r="H146" s="476">
        <v>2755.04</v>
      </c>
    </row>
    <row r="147" spans="1:8" ht="14.4" x14ac:dyDescent="0.3">
      <c r="A147" s="472" t="s">
        <v>186</v>
      </c>
      <c r="B147" s="473" t="s">
        <v>92</v>
      </c>
      <c r="C147" s="473" t="s">
        <v>187</v>
      </c>
      <c r="D147" s="473" t="s">
        <v>49</v>
      </c>
      <c r="E147" s="474" t="s">
        <v>103</v>
      </c>
      <c r="F147" s="473" t="s">
        <v>104</v>
      </c>
      <c r="G147" s="475">
        <v>42978</v>
      </c>
      <c r="H147" s="476">
        <v>2320.4899999999998</v>
      </c>
    </row>
    <row r="148" spans="1:8" ht="14.4" x14ac:dyDescent="0.3">
      <c r="A148" s="472" t="s">
        <v>186</v>
      </c>
      <c r="B148" s="473" t="s">
        <v>92</v>
      </c>
      <c r="C148" s="473" t="s">
        <v>187</v>
      </c>
      <c r="D148" s="473" t="s">
        <v>188</v>
      </c>
      <c r="E148" s="474" t="s">
        <v>189</v>
      </c>
      <c r="F148" s="473" t="s">
        <v>190</v>
      </c>
      <c r="G148" s="475">
        <v>42979</v>
      </c>
      <c r="H148" s="476">
        <v>58577.5</v>
      </c>
    </row>
    <row r="149" spans="1:8" ht="14.4" x14ac:dyDescent="0.3">
      <c r="A149" s="472" t="s">
        <v>186</v>
      </c>
      <c r="B149" s="473" t="s">
        <v>92</v>
      </c>
      <c r="C149" s="473" t="s">
        <v>187</v>
      </c>
      <c r="D149" s="473" t="s">
        <v>188</v>
      </c>
      <c r="E149" s="474" t="s">
        <v>191</v>
      </c>
      <c r="F149" s="473" t="s">
        <v>192</v>
      </c>
      <c r="G149" s="475">
        <v>42979</v>
      </c>
      <c r="H149" s="476">
        <v>15165</v>
      </c>
    </row>
    <row r="150" spans="1:8" ht="14.4" x14ac:dyDescent="0.3">
      <c r="A150" s="472" t="s">
        <v>186</v>
      </c>
      <c r="B150" s="473" t="s">
        <v>92</v>
      </c>
      <c r="C150" s="473" t="s">
        <v>187</v>
      </c>
      <c r="D150" s="473" t="s">
        <v>49</v>
      </c>
      <c r="E150" s="474" t="s">
        <v>105</v>
      </c>
      <c r="F150" s="473" t="s">
        <v>106</v>
      </c>
      <c r="G150" s="475">
        <v>43007</v>
      </c>
      <c r="H150" s="476">
        <v>1743.61</v>
      </c>
    </row>
    <row r="151" spans="1:8" ht="14.4" x14ac:dyDescent="0.3">
      <c r="A151" s="472" t="s">
        <v>186</v>
      </c>
      <c r="B151" s="473" t="s">
        <v>92</v>
      </c>
      <c r="C151" s="473" t="s">
        <v>187</v>
      </c>
      <c r="D151" s="473" t="s">
        <v>49</v>
      </c>
      <c r="E151" s="474" t="s">
        <v>189</v>
      </c>
      <c r="F151" s="473" t="s">
        <v>190</v>
      </c>
      <c r="G151" s="475">
        <v>43007</v>
      </c>
      <c r="H151" s="476">
        <v>9762.92</v>
      </c>
    </row>
    <row r="152" spans="1:8" ht="14.4" x14ac:dyDescent="0.3">
      <c r="A152" s="472" t="s">
        <v>186</v>
      </c>
      <c r="B152" s="473" t="s">
        <v>92</v>
      </c>
      <c r="C152" s="473" t="s">
        <v>187</v>
      </c>
      <c r="D152" s="473" t="s">
        <v>49</v>
      </c>
      <c r="E152" s="474" t="s">
        <v>191</v>
      </c>
      <c r="F152" s="473" t="s">
        <v>192</v>
      </c>
      <c r="G152" s="475">
        <v>43007</v>
      </c>
      <c r="H152" s="476">
        <v>2527.5</v>
      </c>
    </row>
    <row r="153" spans="1:8" ht="14.4" x14ac:dyDescent="0.3">
      <c r="A153" s="472" t="s">
        <v>186</v>
      </c>
      <c r="B153" s="473" t="s">
        <v>92</v>
      </c>
      <c r="C153" s="473" t="s">
        <v>187</v>
      </c>
      <c r="D153" s="473" t="s">
        <v>49</v>
      </c>
      <c r="E153" s="474" t="s">
        <v>91</v>
      </c>
      <c r="F153" s="473" t="s">
        <v>94</v>
      </c>
      <c r="G153" s="475">
        <v>43007</v>
      </c>
      <c r="H153" s="476">
        <v>16315.82</v>
      </c>
    </row>
    <row r="154" spans="1:8" ht="14.4" x14ac:dyDescent="0.3">
      <c r="A154" s="472" t="s">
        <v>186</v>
      </c>
      <c r="B154" s="473" t="s">
        <v>92</v>
      </c>
      <c r="C154" s="473" t="s">
        <v>187</v>
      </c>
      <c r="D154" s="473" t="s">
        <v>49</v>
      </c>
      <c r="E154" s="474" t="s">
        <v>95</v>
      </c>
      <c r="F154" s="473" t="s">
        <v>96</v>
      </c>
      <c r="G154" s="475">
        <v>43007</v>
      </c>
      <c r="H154" s="476">
        <v>2564.52</v>
      </c>
    </row>
    <row r="155" spans="1:8" ht="14.4" x14ac:dyDescent="0.3">
      <c r="A155" s="472" t="s">
        <v>186</v>
      </c>
      <c r="B155" s="473" t="s">
        <v>92</v>
      </c>
      <c r="C155" s="473" t="s">
        <v>187</v>
      </c>
      <c r="D155" s="473" t="s">
        <v>49</v>
      </c>
      <c r="E155" s="474" t="s">
        <v>97</v>
      </c>
      <c r="F155" s="473" t="s">
        <v>98</v>
      </c>
      <c r="G155" s="475">
        <v>43007</v>
      </c>
      <c r="H155" s="476">
        <v>1274.02</v>
      </c>
    </row>
    <row r="156" spans="1:8" ht="14.4" x14ac:dyDescent="0.3">
      <c r="A156" s="472" t="s">
        <v>186</v>
      </c>
      <c r="B156" s="473" t="s">
        <v>92</v>
      </c>
      <c r="C156" s="473" t="s">
        <v>187</v>
      </c>
      <c r="D156" s="473" t="s">
        <v>49</v>
      </c>
      <c r="E156" s="474" t="s">
        <v>99</v>
      </c>
      <c r="F156" s="473" t="s">
        <v>100</v>
      </c>
      <c r="G156" s="475">
        <v>43007</v>
      </c>
      <c r="H156" s="476">
        <v>3997.11</v>
      </c>
    </row>
    <row r="157" spans="1:8" ht="14.4" x14ac:dyDescent="0.3">
      <c r="A157" s="472" t="s">
        <v>186</v>
      </c>
      <c r="B157" s="473" t="s">
        <v>92</v>
      </c>
      <c r="C157" s="473" t="s">
        <v>187</v>
      </c>
      <c r="D157" s="473" t="s">
        <v>49</v>
      </c>
      <c r="E157" s="474" t="s">
        <v>101</v>
      </c>
      <c r="F157" s="473" t="s">
        <v>102</v>
      </c>
      <c r="G157" s="475">
        <v>43007</v>
      </c>
      <c r="H157" s="476">
        <v>2755.04</v>
      </c>
    </row>
    <row r="158" spans="1:8" ht="14.4" x14ac:dyDescent="0.3">
      <c r="A158" s="472" t="s">
        <v>186</v>
      </c>
      <c r="B158" s="473" t="s">
        <v>92</v>
      </c>
      <c r="C158" s="473" t="s">
        <v>187</v>
      </c>
      <c r="D158" s="473" t="s">
        <v>49</v>
      </c>
      <c r="E158" s="474" t="s">
        <v>103</v>
      </c>
      <c r="F158" s="473" t="s">
        <v>104</v>
      </c>
      <c r="G158" s="475">
        <v>43007</v>
      </c>
      <c r="H158" s="476">
        <v>2320.4899999999998</v>
      </c>
    </row>
    <row r="159" spans="1:8" ht="14.4" x14ac:dyDescent="0.3">
      <c r="A159" s="472" t="s">
        <v>186</v>
      </c>
      <c r="B159" s="473" t="s">
        <v>92</v>
      </c>
      <c r="C159" s="473" t="s">
        <v>187</v>
      </c>
      <c r="D159" s="473" t="s">
        <v>49</v>
      </c>
      <c r="E159" s="474" t="s">
        <v>105</v>
      </c>
      <c r="F159" s="473" t="s">
        <v>106</v>
      </c>
      <c r="G159" s="475">
        <v>43039</v>
      </c>
      <c r="H159" s="476">
        <v>1743.61</v>
      </c>
    </row>
    <row r="160" spans="1:8" ht="14.4" x14ac:dyDescent="0.3">
      <c r="A160" s="472" t="s">
        <v>186</v>
      </c>
      <c r="B160" s="473" t="s">
        <v>92</v>
      </c>
      <c r="C160" s="473" t="s">
        <v>187</v>
      </c>
      <c r="D160" s="473" t="s">
        <v>49</v>
      </c>
      <c r="E160" s="474" t="s">
        <v>189</v>
      </c>
      <c r="F160" s="473" t="s">
        <v>190</v>
      </c>
      <c r="G160" s="475">
        <v>43039</v>
      </c>
      <c r="H160" s="476">
        <v>9762.92</v>
      </c>
    </row>
    <row r="161" spans="1:8" ht="14.4" x14ac:dyDescent="0.3">
      <c r="A161" s="472" t="s">
        <v>186</v>
      </c>
      <c r="B161" s="473" t="s">
        <v>92</v>
      </c>
      <c r="C161" s="473" t="s">
        <v>187</v>
      </c>
      <c r="D161" s="473" t="s">
        <v>49</v>
      </c>
      <c r="E161" s="474" t="s">
        <v>191</v>
      </c>
      <c r="F161" s="473" t="s">
        <v>192</v>
      </c>
      <c r="G161" s="475">
        <v>43039</v>
      </c>
      <c r="H161" s="476">
        <v>2527.5</v>
      </c>
    </row>
    <row r="162" spans="1:8" ht="14.4" x14ac:dyDescent="0.3">
      <c r="A162" s="472" t="s">
        <v>186</v>
      </c>
      <c r="B162" s="473" t="s">
        <v>92</v>
      </c>
      <c r="C162" s="473" t="s">
        <v>187</v>
      </c>
      <c r="D162" s="473" t="s">
        <v>49</v>
      </c>
      <c r="E162" s="474" t="s">
        <v>91</v>
      </c>
      <c r="F162" s="473" t="s">
        <v>94</v>
      </c>
      <c r="G162" s="475">
        <v>43039</v>
      </c>
      <c r="H162" s="476">
        <v>16315.82</v>
      </c>
    </row>
    <row r="163" spans="1:8" ht="14.4" x14ac:dyDescent="0.3">
      <c r="A163" s="472" t="s">
        <v>186</v>
      </c>
      <c r="B163" s="473" t="s">
        <v>92</v>
      </c>
      <c r="C163" s="473" t="s">
        <v>187</v>
      </c>
      <c r="D163" s="473" t="s">
        <v>49</v>
      </c>
      <c r="E163" s="474" t="s">
        <v>95</v>
      </c>
      <c r="F163" s="473" t="s">
        <v>96</v>
      </c>
      <c r="G163" s="475">
        <v>43039</v>
      </c>
      <c r="H163" s="476">
        <v>2564.52</v>
      </c>
    </row>
    <row r="164" spans="1:8" ht="14.4" x14ac:dyDescent="0.3">
      <c r="A164" s="472" t="s">
        <v>186</v>
      </c>
      <c r="B164" s="473" t="s">
        <v>92</v>
      </c>
      <c r="C164" s="473" t="s">
        <v>187</v>
      </c>
      <c r="D164" s="473" t="s">
        <v>49</v>
      </c>
      <c r="E164" s="474" t="s">
        <v>97</v>
      </c>
      <c r="F164" s="473" t="s">
        <v>98</v>
      </c>
      <c r="G164" s="475">
        <v>43039</v>
      </c>
      <c r="H164" s="476">
        <v>1274.02</v>
      </c>
    </row>
    <row r="165" spans="1:8" ht="14.4" x14ac:dyDescent="0.3">
      <c r="A165" s="472" t="s">
        <v>186</v>
      </c>
      <c r="B165" s="473" t="s">
        <v>92</v>
      </c>
      <c r="C165" s="473" t="s">
        <v>187</v>
      </c>
      <c r="D165" s="473" t="s">
        <v>49</v>
      </c>
      <c r="E165" s="474" t="s">
        <v>99</v>
      </c>
      <c r="F165" s="473" t="s">
        <v>100</v>
      </c>
      <c r="G165" s="475">
        <v>43039</v>
      </c>
      <c r="H165" s="476">
        <v>3997.11</v>
      </c>
    </row>
    <row r="166" spans="1:8" ht="14.4" x14ac:dyDescent="0.3">
      <c r="A166" s="472" t="s">
        <v>186</v>
      </c>
      <c r="B166" s="473" t="s">
        <v>92</v>
      </c>
      <c r="C166" s="473" t="s">
        <v>187</v>
      </c>
      <c r="D166" s="473" t="s">
        <v>49</v>
      </c>
      <c r="E166" s="474" t="s">
        <v>101</v>
      </c>
      <c r="F166" s="473" t="s">
        <v>102</v>
      </c>
      <c r="G166" s="475">
        <v>43039</v>
      </c>
      <c r="H166" s="476">
        <v>2755.04</v>
      </c>
    </row>
    <row r="167" spans="1:8" ht="14.4" x14ac:dyDescent="0.3">
      <c r="A167" s="472" t="s">
        <v>186</v>
      </c>
      <c r="B167" s="473" t="s">
        <v>92</v>
      </c>
      <c r="C167" s="473" t="s">
        <v>187</v>
      </c>
      <c r="D167" s="473" t="s">
        <v>49</v>
      </c>
      <c r="E167" s="474" t="s">
        <v>103</v>
      </c>
      <c r="F167" s="473" t="s">
        <v>104</v>
      </c>
      <c r="G167" s="475">
        <v>43039</v>
      </c>
      <c r="H167" s="476">
        <v>2320.4899999999998</v>
      </c>
    </row>
    <row r="168" spans="1:8" ht="14.4" x14ac:dyDescent="0.3">
      <c r="A168" s="472" t="s">
        <v>186</v>
      </c>
      <c r="B168" s="473" t="s">
        <v>92</v>
      </c>
      <c r="C168" s="473" t="s">
        <v>187</v>
      </c>
      <c r="D168" s="473" t="s">
        <v>49</v>
      </c>
      <c r="E168" s="474" t="s">
        <v>105</v>
      </c>
      <c r="F168" s="473" t="s">
        <v>106</v>
      </c>
      <c r="G168" s="475">
        <v>43069</v>
      </c>
      <c r="H168" s="476">
        <v>1743.61</v>
      </c>
    </row>
    <row r="169" spans="1:8" ht="14.4" x14ac:dyDescent="0.3">
      <c r="A169" s="472" t="s">
        <v>186</v>
      </c>
      <c r="B169" s="473" t="s">
        <v>92</v>
      </c>
      <c r="C169" s="473" t="s">
        <v>187</v>
      </c>
      <c r="D169" s="473" t="s">
        <v>49</v>
      </c>
      <c r="E169" s="474" t="s">
        <v>189</v>
      </c>
      <c r="F169" s="473" t="s">
        <v>190</v>
      </c>
      <c r="G169" s="475">
        <v>43069</v>
      </c>
      <c r="H169" s="476">
        <v>9762.92</v>
      </c>
    </row>
    <row r="170" spans="1:8" ht="14.4" x14ac:dyDescent="0.3">
      <c r="A170" s="472" t="s">
        <v>186</v>
      </c>
      <c r="B170" s="473" t="s">
        <v>92</v>
      </c>
      <c r="C170" s="473" t="s">
        <v>187</v>
      </c>
      <c r="D170" s="473" t="s">
        <v>49</v>
      </c>
      <c r="E170" s="474" t="s">
        <v>191</v>
      </c>
      <c r="F170" s="473" t="s">
        <v>192</v>
      </c>
      <c r="G170" s="475">
        <v>43069</v>
      </c>
      <c r="H170" s="476">
        <v>2527.5</v>
      </c>
    </row>
    <row r="171" spans="1:8" ht="14.4" x14ac:dyDescent="0.3">
      <c r="A171" s="472" t="s">
        <v>186</v>
      </c>
      <c r="B171" s="473" t="s">
        <v>92</v>
      </c>
      <c r="C171" s="473" t="s">
        <v>187</v>
      </c>
      <c r="D171" s="473" t="s">
        <v>49</v>
      </c>
      <c r="E171" s="474" t="s">
        <v>91</v>
      </c>
      <c r="F171" s="473" t="s">
        <v>94</v>
      </c>
      <c r="G171" s="475">
        <v>43069</v>
      </c>
      <c r="H171" s="476">
        <v>16315.82</v>
      </c>
    </row>
    <row r="172" spans="1:8" ht="14.4" x14ac:dyDescent="0.3">
      <c r="A172" s="472" t="s">
        <v>186</v>
      </c>
      <c r="B172" s="473" t="s">
        <v>92</v>
      </c>
      <c r="C172" s="473" t="s">
        <v>187</v>
      </c>
      <c r="D172" s="473" t="s">
        <v>49</v>
      </c>
      <c r="E172" s="474" t="s">
        <v>95</v>
      </c>
      <c r="F172" s="473" t="s">
        <v>96</v>
      </c>
      <c r="G172" s="475">
        <v>43069</v>
      </c>
      <c r="H172" s="476">
        <v>2564.52</v>
      </c>
    </row>
    <row r="173" spans="1:8" ht="14.4" x14ac:dyDescent="0.3">
      <c r="A173" s="472" t="s">
        <v>186</v>
      </c>
      <c r="B173" s="473" t="s">
        <v>92</v>
      </c>
      <c r="C173" s="473" t="s">
        <v>187</v>
      </c>
      <c r="D173" s="473" t="s">
        <v>49</v>
      </c>
      <c r="E173" s="474" t="s">
        <v>97</v>
      </c>
      <c r="F173" s="473" t="s">
        <v>98</v>
      </c>
      <c r="G173" s="475">
        <v>43069</v>
      </c>
      <c r="H173" s="476">
        <v>1274.02</v>
      </c>
    </row>
    <row r="174" spans="1:8" ht="14.4" x14ac:dyDescent="0.3">
      <c r="A174" s="472" t="s">
        <v>186</v>
      </c>
      <c r="B174" s="473" t="s">
        <v>92</v>
      </c>
      <c r="C174" s="473" t="s">
        <v>187</v>
      </c>
      <c r="D174" s="473" t="s">
        <v>49</v>
      </c>
      <c r="E174" s="474" t="s">
        <v>99</v>
      </c>
      <c r="F174" s="473" t="s">
        <v>100</v>
      </c>
      <c r="G174" s="475">
        <v>43069</v>
      </c>
      <c r="H174" s="476">
        <v>3997.11</v>
      </c>
    </row>
    <row r="175" spans="1:8" ht="14.4" x14ac:dyDescent="0.3">
      <c r="A175" s="472" t="s">
        <v>186</v>
      </c>
      <c r="B175" s="473" t="s">
        <v>92</v>
      </c>
      <c r="C175" s="473" t="s">
        <v>187</v>
      </c>
      <c r="D175" s="473" t="s">
        <v>49</v>
      </c>
      <c r="E175" s="474" t="s">
        <v>101</v>
      </c>
      <c r="F175" s="473" t="s">
        <v>102</v>
      </c>
      <c r="G175" s="475">
        <v>43069</v>
      </c>
      <c r="H175" s="476">
        <v>2755.04</v>
      </c>
    </row>
    <row r="176" spans="1:8" ht="14.4" x14ac:dyDescent="0.3">
      <c r="A176" s="472" t="s">
        <v>186</v>
      </c>
      <c r="B176" s="473" t="s">
        <v>92</v>
      </c>
      <c r="C176" s="473" t="s">
        <v>187</v>
      </c>
      <c r="D176" s="473" t="s">
        <v>49</v>
      </c>
      <c r="E176" s="474" t="s">
        <v>103</v>
      </c>
      <c r="F176" s="473" t="s">
        <v>104</v>
      </c>
      <c r="G176" s="475">
        <v>43069</v>
      </c>
      <c r="H176" s="476">
        <v>2320.4899999999998</v>
      </c>
    </row>
    <row r="177" spans="1:8" ht="14.4" x14ac:dyDescent="0.3">
      <c r="A177" s="472" t="s">
        <v>186</v>
      </c>
      <c r="B177" s="473" t="s">
        <v>92</v>
      </c>
      <c r="C177" s="473" t="s">
        <v>187</v>
      </c>
      <c r="D177" s="473" t="s">
        <v>49</v>
      </c>
      <c r="E177" s="474" t="s">
        <v>105</v>
      </c>
      <c r="F177" s="473" t="s">
        <v>106</v>
      </c>
      <c r="G177" s="475">
        <v>43098</v>
      </c>
      <c r="H177" s="476">
        <v>1743.61</v>
      </c>
    </row>
    <row r="178" spans="1:8" ht="14.4" x14ac:dyDescent="0.3">
      <c r="A178" s="472" t="s">
        <v>186</v>
      </c>
      <c r="B178" s="473" t="s">
        <v>92</v>
      </c>
      <c r="C178" s="473" t="s">
        <v>187</v>
      </c>
      <c r="D178" s="473" t="s">
        <v>49</v>
      </c>
      <c r="E178" s="474" t="s">
        <v>189</v>
      </c>
      <c r="F178" s="473" t="s">
        <v>190</v>
      </c>
      <c r="G178" s="475">
        <v>43098</v>
      </c>
      <c r="H178" s="476">
        <v>9762.92</v>
      </c>
    </row>
    <row r="179" spans="1:8" ht="14.4" x14ac:dyDescent="0.3">
      <c r="A179" s="472" t="s">
        <v>186</v>
      </c>
      <c r="B179" s="473" t="s">
        <v>92</v>
      </c>
      <c r="C179" s="473" t="s">
        <v>187</v>
      </c>
      <c r="D179" s="473" t="s">
        <v>49</v>
      </c>
      <c r="E179" s="474" t="s">
        <v>191</v>
      </c>
      <c r="F179" s="473" t="s">
        <v>192</v>
      </c>
      <c r="G179" s="475">
        <v>43098</v>
      </c>
      <c r="H179" s="476">
        <v>2527.5</v>
      </c>
    </row>
    <row r="180" spans="1:8" ht="14.4" x14ac:dyDescent="0.3">
      <c r="A180" s="472" t="s">
        <v>186</v>
      </c>
      <c r="B180" s="473" t="s">
        <v>92</v>
      </c>
      <c r="C180" s="473" t="s">
        <v>187</v>
      </c>
      <c r="D180" s="473" t="s">
        <v>49</v>
      </c>
      <c r="E180" s="474" t="s">
        <v>91</v>
      </c>
      <c r="F180" s="473" t="s">
        <v>94</v>
      </c>
      <c r="G180" s="475">
        <v>43098</v>
      </c>
      <c r="H180" s="476">
        <v>16315.82</v>
      </c>
    </row>
    <row r="181" spans="1:8" ht="14.4" x14ac:dyDescent="0.3">
      <c r="A181" s="472" t="s">
        <v>186</v>
      </c>
      <c r="B181" s="473" t="s">
        <v>92</v>
      </c>
      <c r="C181" s="473" t="s">
        <v>187</v>
      </c>
      <c r="D181" s="473" t="s">
        <v>49</v>
      </c>
      <c r="E181" s="474" t="s">
        <v>95</v>
      </c>
      <c r="F181" s="473" t="s">
        <v>96</v>
      </c>
      <c r="G181" s="475">
        <v>43098</v>
      </c>
      <c r="H181" s="476">
        <v>2564.52</v>
      </c>
    </row>
    <row r="182" spans="1:8" ht="14.4" x14ac:dyDescent="0.3">
      <c r="A182" s="472" t="s">
        <v>186</v>
      </c>
      <c r="B182" s="473" t="s">
        <v>92</v>
      </c>
      <c r="C182" s="473" t="s">
        <v>187</v>
      </c>
      <c r="D182" s="473" t="s">
        <v>49</v>
      </c>
      <c r="E182" s="474" t="s">
        <v>97</v>
      </c>
      <c r="F182" s="473" t="s">
        <v>98</v>
      </c>
      <c r="G182" s="475">
        <v>43098</v>
      </c>
      <c r="H182" s="476">
        <v>1274.02</v>
      </c>
    </row>
    <row r="183" spans="1:8" ht="14.4" x14ac:dyDescent="0.3">
      <c r="A183" s="472" t="s">
        <v>186</v>
      </c>
      <c r="B183" s="473" t="s">
        <v>92</v>
      </c>
      <c r="C183" s="473" t="s">
        <v>187</v>
      </c>
      <c r="D183" s="473" t="s">
        <v>49</v>
      </c>
      <c r="E183" s="474" t="s">
        <v>99</v>
      </c>
      <c r="F183" s="473" t="s">
        <v>100</v>
      </c>
      <c r="G183" s="475">
        <v>43098</v>
      </c>
      <c r="H183" s="476">
        <v>3997.11</v>
      </c>
    </row>
    <row r="184" spans="1:8" ht="14.4" x14ac:dyDescent="0.3">
      <c r="A184" s="472" t="s">
        <v>186</v>
      </c>
      <c r="B184" s="473" t="s">
        <v>92</v>
      </c>
      <c r="C184" s="473" t="s">
        <v>187</v>
      </c>
      <c r="D184" s="473" t="s">
        <v>49</v>
      </c>
      <c r="E184" s="474" t="s">
        <v>101</v>
      </c>
      <c r="F184" s="473" t="s">
        <v>102</v>
      </c>
      <c r="G184" s="475">
        <v>43098</v>
      </c>
      <c r="H184" s="476">
        <v>2755.04</v>
      </c>
    </row>
    <row r="185" spans="1:8" ht="14.4" x14ac:dyDescent="0.3">
      <c r="A185" s="472" t="s">
        <v>186</v>
      </c>
      <c r="B185" s="473" t="s">
        <v>92</v>
      </c>
      <c r="C185" s="473" t="s">
        <v>187</v>
      </c>
      <c r="D185" s="473" t="s">
        <v>49</v>
      </c>
      <c r="E185" s="474" t="s">
        <v>103</v>
      </c>
      <c r="F185" s="473" t="s">
        <v>104</v>
      </c>
      <c r="G185" s="475">
        <v>43098</v>
      </c>
      <c r="H185" s="476">
        <v>2320.4899999999998</v>
      </c>
    </row>
    <row r="186" spans="1:8" ht="14.4" x14ac:dyDescent="0.3">
      <c r="A186" s="472" t="s">
        <v>186</v>
      </c>
      <c r="B186" s="473" t="s">
        <v>92</v>
      </c>
      <c r="C186" s="473" t="s">
        <v>187</v>
      </c>
      <c r="D186" s="473" t="s">
        <v>49</v>
      </c>
      <c r="E186" s="473" t="s">
        <v>105</v>
      </c>
      <c r="F186" s="473" t="s">
        <v>106</v>
      </c>
      <c r="G186" s="475">
        <v>43131</v>
      </c>
      <c r="H186" s="476">
        <v>1743.61</v>
      </c>
    </row>
    <row r="187" spans="1:8" ht="14.4" x14ac:dyDescent="0.3">
      <c r="A187" s="472" t="s">
        <v>186</v>
      </c>
      <c r="B187" s="473" t="s">
        <v>92</v>
      </c>
      <c r="C187" s="473" t="s">
        <v>187</v>
      </c>
      <c r="D187" s="473" t="s">
        <v>49</v>
      </c>
      <c r="E187" s="473" t="s">
        <v>189</v>
      </c>
      <c r="F187" s="473" t="s">
        <v>190</v>
      </c>
      <c r="G187" s="475">
        <v>43131</v>
      </c>
      <c r="H187" s="476">
        <v>9762.92</v>
      </c>
    </row>
    <row r="188" spans="1:8" ht="14.4" x14ac:dyDescent="0.3">
      <c r="A188" s="472" t="s">
        <v>186</v>
      </c>
      <c r="B188" s="473" t="s">
        <v>92</v>
      </c>
      <c r="C188" s="473" t="s">
        <v>187</v>
      </c>
      <c r="D188" s="473" t="s">
        <v>49</v>
      </c>
      <c r="E188" s="473" t="s">
        <v>191</v>
      </c>
      <c r="F188" s="473" t="s">
        <v>192</v>
      </c>
      <c r="G188" s="475">
        <v>43131</v>
      </c>
      <c r="H188" s="476">
        <v>2527.5</v>
      </c>
    </row>
    <row r="189" spans="1:8" ht="14.4" x14ac:dyDescent="0.3">
      <c r="A189" s="472" t="s">
        <v>186</v>
      </c>
      <c r="B189" s="473" t="s">
        <v>92</v>
      </c>
      <c r="C189" s="473" t="s">
        <v>187</v>
      </c>
      <c r="D189" s="473" t="s">
        <v>49</v>
      </c>
      <c r="E189" s="473" t="s">
        <v>91</v>
      </c>
      <c r="F189" s="473" t="s">
        <v>94</v>
      </c>
      <c r="G189" s="475">
        <v>43131</v>
      </c>
      <c r="H189" s="476">
        <v>16315.82</v>
      </c>
    </row>
    <row r="190" spans="1:8" ht="14.4" x14ac:dyDescent="0.3">
      <c r="A190" s="472" t="s">
        <v>186</v>
      </c>
      <c r="B190" s="473" t="s">
        <v>92</v>
      </c>
      <c r="C190" s="473" t="s">
        <v>187</v>
      </c>
      <c r="D190" s="473" t="s">
        <v>49</v>
      </c>
      <c r="E190" s="473" t="s">
        <v>95</v>
      </c>
      <c r="F190" s="473" t="s">
        <v>96</v>
      </c>
      <c r="G190" s="475">
        <v>43131</v>
      </c>
      <c r="H190" s="476">
        <v>2564.52</v>
      </c>
    </row>
    <row r="191" spans="1:8" ht="14.4" x14ac:dyDescent="0.3">
      <c r="A191" s="472" t="s">
        <v>186</v>
      </c>
      <c r="B191" s="473" t="s">
        <v>92</v>
      </c>
      <c r="C191" s="473" t="s">
        <v>187</v>
      </c>
      <c r="D191" s="473" t="s">
        <v>49</v>
      </c>
      <c r="E191" s="473" t="s">
        <v>97</v>
      </c>
      <c r="F191" s="473" t="s">
        <v>98</v>
      </c>
      <c r="G191" s="475">
        <v>43131</v>
      </c>
      <c r="H191" s="476">
        <v>1274.02</v>
      </c>
    </row>
    <row r="192" spans="1:8" ht="14.4" x14ac:dyDescent="0.3">
      <c r="A192" s="472" t="s">
        <v>186</v>
      </c>
      <c r="B192" s="473" t="s">
        <v>92</v>
      </c>
      <c r="C192" s="473" t="s">
        <v>187</v>
      </c>
      <c r="D192" s="473" t="s">
        <v>49</v>
      </c>
      <c r="E192" s="473" t="s">
        <v>99</v>
      </c>
      <c r="F192" s="473" t="s">
        <v>100</v>
      </c>
      <c r="G192" s="475">
        <v>43131</v>
      </c>
      <c r="H192" s="476">
        <v>3997.11</v>
      </c>
    </row>
    <row r="193" spans="1:8" ht="14.4" x14ac:dyDescent="0.3">
      <c r="A193" s="472" t="s">
        <v>186</v>
      </c>
      <c r="B193" s="473" t="s">
        <v>92</v>
      </c>
      <c r="C193" s="473" t="s">
        <v>187</v>
      </c>
      <c r="D193" s="473" t="s">
        <v>49</v>
      </c>
      <c r="E193" s="473" t="s">
        <v>101</v>
      </c>
      <c r="F193" s="473" t="s">
        <v>102</v>
      </c>
      <c r="G193" s="475">
        <v>43131</v>
      </c>
      <c r="H193" s="476">
        <v>2755.04</v>
      </c>
    </row>
    <row r="194" spans="1:8" ht="14.4" x14ac:dyDescent="0.3">
      <c r="A194" s="472" t="s">
        <v>186</v>
      </c>
      <c r="B194" s="473" t="s">
        <v>92</v>
      </c>
      <c r="C194" s="473" t="s">
        <v>187</v>
      </c>
      <c r="D194" s="473" t="s">
        <v>49</v>
      </c>
      <c r="E194" s="473" t="s">
        <v>103</v>
      </c>
      <c r="F194" s="473" t="s">
        <v>104</v>
      </c>
      <c r="G194" s="475">
        <v>43131</v>
      </c>
      <c r="H194" s="476">
        <v>2320.4899999999998</v>
      </c>
    </row>
    <row r="195" spans="1:8" ht="14.4" x14ac:dyDescent="0.3">
      <c r="A195" s="477" t="s">
        <v>186</v>
      </c>
      <c r="B195" s="478" t="s">
        <v>92</v>
      </c>
      <c r="C195" s="478" t="s">
        <v>187</v>
      </c>
      <c r="D195" s="478" t="s">
        <v>49</v>
      </c>
      <c r="E195" s="478" t="s">
        <v>105</v>
      </c>
      <c r="F195" s="478" t="s">
        <v>106</v>
      </c>
      <c r="G195" s="479">
        <v>43159</v>
      </c>
      <c r="H195" s="480">
        <v>1743.61</v>
      </c>
    </row>
    <row r="196" spans="1:8" ht="14.4" x14ac:dyDescent="0.3">
      <c r="A196" s="477" t="s">
        <v>186</v>
      </c>
      <c r="B196" s="478" t="s">
        <v>92</v>
      </c>
      <c r="C196" s="478" t="s">
        <v>187</v>
      </c>
      <c r="D196" s="478" t="s">
        <v>49</v>
      </c>
      <c r="E196" s="478" t="s">
        <v>189</v>
      </c>
      <c r="F196" s="478" t="s">
        <v>190</v>
      </c>
      <c r="G196" s="479">
        <v>43159</v>
      </c>
      <c r="H196" s="480">
        <v>9762.92</v>
      </c>
    </row>
    <row r="197" spans="1:8" ht="14.4" x14ac:dyDescent="0.3">
      <c r="A197" s="477" t="s">
        <v>186</v>
      </c>
      <c r="B197" s="478" t="s">
        <v>92</v>
      </c>
      <c r="C197" s="478" t="s">
        <v>187</v>
      </c>
      <c r="D197" s="478" t="s">
        <v>49</v>
      </c>
      <c r="E197" s="478" t="s">
        <v>191</v>
      </c>
      <c r="F197" s="478" t="s">
        <v>192</v>
      </c>
      <c r="G197" s="479">
        <v>43159</v>
      </c>
      <c r="H197" s="480">
        <v>2527.5</v>
      </c>
    </row>
    <row r="198" spans="1:8" ht="14.4" x14ac:dyDescent="0.3">
      <c r="A198" s="477" t="s">
        <v>186</v>
      </c>
      <c r="B198" s="478" t="s">
        <v>92</v>
      </c>
      <c r="C198" s="478" t="s">
        <v>187</v>
      </c>
      <c r="D198" s="478" t="s">
        <v>49</v>
      </c>
      <c r="E198" s="478" t="s">
        <v>91</v>
      </c>
      <c r="F198" s="478" t="s">
        <v>94</v>
      </c>
      <c r="G198" s="479">
        <v>43159</v>
      </c>
      <c r="H198" s="480">
        <v>16315.82</v>
      </c>
    </row>
    <row r="199" spans="1:8" ht="14.4" x14ac:dyDescent="0.3">
      <c r="A199" s="477" t="s">
        <v>186</v>
      </c>
      <c r="B199" s="478" t="s">
        <v>92</v>
      </c>
      <c r="C199" s="478" t="s">
        <v>187</v>
      </c>
      <c r="D199" s="478" t="s">
        <v>49</v>
      </c>
      <c r="E199" s="478" t="s">
        <v>95</v>
      </c>
      <c r="F199" s="478" t="s">
        <v>96</v>
      </c>
      <c r="G199" s="479">
        <v>43159</v>
      </c>
      <c r="H199" s="480">
        <v>2564.52</v>
      </c>
    </row>
    <row r="200" spans="1:8" ht="14.4" x14ac:dyDescent="0.3">
      <c r="A200" s="477" t="s">
        <v>186</v>
      </c>
      <c r="B200" s="478" t="s">
        <v>92</v>
      </c>
      <c r="C200" s="478" t="s">
        <v>187</v>
      </c>
      <c r="D200" s="478" t="s">
        <v>49</v>
      </c>
      <c r="E200" s="478" t="s">
        <v>97</v>
      </c>
      <c r="F200" s="478" t="s">
        <v>98</v>
      </c>
      <c r="G200" s="479">
        <v>43159</v>
      </c>
      <c r="H200" s="480">
        <v>1274.02</v>
      </c>
    </row>
    <row r="201" spans="1:8" ht="14.4" x14ac:dyDescent="0.3">
      <c r="A201" s="477" t="s">
        <v>186</v>
      </c>
      <c r="B201" s="478" t="s">
        <v>92</v>
      </c>
      <c r="C201" s="478" t="s">
        <v>187</v>
      </c>
      <c r="D201" s="478" t="s">
        <v>49</v>
      </c>
      <c r="E201" s="478" t="s">
        <v>99</v>
      </c>
      <c r="F201" s="478" t="s">
        <v>100</v>
      </c>
      <c r="G201" s="479">
        <v>43159</v>
      </c>
      <c r="H201" s="480">
        <v>3997.11</v>
      </c>
    </row>
    <row r="202" spans="1:8" ht="14.4" x14ac:dyDescent="0.3">
      <c r="A202" s="477" t="s">
        <v>186</v>
      </c>
      <c r="B202" s="478" t="s">
        <v>92</v>
      </c>
      <c r="C202" s="478" t="s">
        <v>187</v>
      </c>
      <c r="D202" s="478" t="s">
        <v>49</v>
      </c>
      <c r="E202" s="478" t="s">
        <v>101</v>
      </c>
      <c r="F202" s="478" t="s">
        <v>102</v>
      </c>
      <c r="G202" s="479">
        <v>43159</v>
      </c>
      <c r="H202" s="480">
        <v>2755.04</v>
      </c>
    </row>
    <row r="203" spans="1:8" ht="14.4" x14ac:dyDescent="0.3">
      <c r="A203" s="477" t="s">
        <v>186</v>
      </c>
      <c r="B203" s="478" t="s">
        <v>92</v>
      </c>
      <c r="C203" s="478" t="s">
        <v>187</v>
      </c>
      <c r="D203" s="478" t="s">
        <v>49</v>
      </c>
      <c r="E203" s="478" t="s">
        <v>103</v>
      </c>
      <c r="F203" s="478" t="s">
        <v>104</v>
      </c>
      <c r="G203" s="479">
        <v>43159</v>
      </c>
      <c r="H203" s="480">
        <v>2320.4899999999998</v>
      </c>
    </row>
    <row r="204" spans="1:8" ht="14.4" x14ac:dyDescent="0.3">
      <c r="A204" s="477" t="s">
        <v>186</v>
      </c>
      <c r="B204" s="478" t="s">
        <v>92</v>
      </c>
      <c r="C204" s="478" t="s">
        <v>187</v>
      </c>
      <c r="D204" s="478" t="s">
        <v>49</v>
      </c>
      <c r="E204" s="478" t="s">
        <v>105</v>
      </c>
      <c r="F204" s="478" t="s">
        <v>106</v>
      </c>
      <c r="G204" s="479">
        <v>43189</v>
      </c>
      <c r="H204" s="480">
        <v>1743.61</v>
      </c>
    </row>
    <row r="205" spans="1:8" ht="14.4" x14ac:dyDescent="0.3">
      <c r="A205" s="477" t="s">
        <v>186</v>
      </c>
      <c r="B205" s="478" t="s">
        <v>92</v>
      </c>
      <c r="C205" s="478" t="s">
        <v>187</v>
      </c>
      <c r="D205" s="478" t="s">
        <v>49</v>
      </c>
      <c r="E205" s="478" t="s">
        <v>189</v>
      </c>
      <c r="F205" s="478" t="s">
        <v>190</v>
      </c>
      <c r="G205" s="479">
        <v>43189</v>
      </c>
      <c r="H205" s="480">
        <v>9762.92</v>
      </c>
    </row>
    <row r="206" spans="1:8" ht="14.4" x14ac:dyDescent="0.3">
      <c r="A206" s="477" t="s">
        <v>186</v>
      </c>
      <c r="B206" s="478" t="s">
        <v>92</v>
      </c>
      <c r="C206" s="478" t="s">
        <v>187</v>
      </c>
      <c r="D206" s="478" t="s">
        <v>49</v>
      </c>
      <c r="E206" s="478" t="s">
        <v>191</v>
      </c>
      <c r="F206" s="478" t="s">
        <v>192</v>
      </c>
      <c r="G206" s="479">
        <v>43189</v>
      </c>
      <c r="H206" s="480">
        <v>2527.5</v>
      </c>
    </row>
    <row r="207" spans="1:8" ht="14.4" x14ac:dyDescent="0.3">
      <c r="A207" s="477" t="s">
        <v>186</v>
      </c>
      <c r="B207" s="478" t="s">
        <v>92</v>
      </c>
      <c r="C207" s="478" t="s">
        <v>187</v>
      </c>
      <c r="D207" s="478" t="s">
        <v>49</v>
      </c>
      <c r="E207" s="478" t="s">
        <v>91</v>
      </c>
      <c r="F207" s="478" t="s">
        <v>94</v>
      </c>
      <c r="G207" s="479">
        <v>43189</v>
      </c>
      <c r="H207" s="480">
        <v>16315.82</v>
      </c>
    </row>
    <row r="208" spans="1:8" ht="14.4" x14ac:dyDescent="0.3">
      <c r="A208" s="477" t="s">
        <v>186</v>
      </c>
      <c r="B208" s="478" t="s">
        <v>92</v>
      </c>
      <c r="C208" s="478" t="s">
        <v>187</v>
      </c>
      <c r="D208" s="478" t="s">
        <v>49</v>
      </c>
      <c r="E208" s="478" t="s">
        <v>95</v>
      </c>
      <c r="F208" s="478" t="s">
        <v>96</v>
      </c>
      <c r="G208" s="479">
        <v>43189</v>
      </c>
      <c r="H208" s="480">
        <v>2564.52</v>
      </c>
    </row>
    <row r="209" spans="1:8" ht="14.4" x14ac:dyDescent="0.3">
      <c r="A209" s="477" t="s">
        <v>186</v>
      </c>
      <c r="B209" s="478" t="s">
        <v>92</v>
      </c>
      <c r="C209" s="478" t="s">
        <v>187</v>
      </c>
      <c r="D209" s="478" t="s">
        <v>49</v>
      </c>
      <c r="E209" s="478" t="s">
        <v>97</v>
      </c>
      <c r="F209" s="478" t="s">
        <v>98</v>
      </c>
      <c r="G209" s="479">
        <v>43189</v>
      </c>
      <c r="H209" s="480">
        <v>1274.02</v>
      </c>
    </row>
    <row r="210" spans="1:8" ht="14.4" x14ac:dyDescent="0.3">
      <c r="A210" s="477" t="s">
        <v>186</v>
      </c>
      <c r="B210" s="478" t="s">
        <v>92</v>
      </c>
      <c r="C210" s="478" t="s">
        <v>187</v>
      </c>
      <c r="D210" s="478" t="s">
        <v>49</v>
      </c>
      <c r="E210" s="478" t="s">
        <v>99</v>
      </c>
      <c r="F210" s="478" t="s">
        <v>100</v>
      </c>
      <c r="G210" s="479">
        <v>43189</v>
      </c>
      <c r="H210" s="480">
        <v>3997.11</v>
      </c>
    </row>
    <row r="211" spans="1:8" ht="14.4" x14ac:dyDescent="0.3">
      <c r="A211" s="477" t="s">
        <v>186</v>
      </c>
      <c r="B211" s="478" t="s">
        <v>92</v>
      </c>
      <c r="C211" s="478" t="s">
        <v>187</v>
      </c>
      <c r="D211" s="478" t="s">
        <v>49</v>
      </c>
      <c r="E211" s="478" t="s">
        <v>101</v>
      </c>
      <c r="F211" s="478" t="s">
        <v>102</v>
      </c>
      <c r="G211" s="479">
        <v>43189</v>
      </c>
      <c r="H211" s="480">
        <v>2755.04</v>
      </c>
    </row>
    <row r="212" spans="1:8" ht="14.4" x14ac:dyDescent="0.3">
      <c r="A212" s="477" t="s">
        <v>186</v>
      </c>
      <c r="B212" s="478" t="s">
        <v>92</v>
      </c>
      <c r="C212" s="478" t="s">
        <v>187</v>
      </c>
      <c r="D212" s="478" t="s">
        <v>49</v>
      </c>
      <c r="E212" s="478" t="s">
        <v>103</v>
      </c>
      <c r="F212" s="478" t="s">
        <v>104</v>
      </c>
      <c r="G212" s="479">
        <v>43189</v>
      </c>
      <c r="H212" s="480">
        <v>2320.4899999999998</v>
      </c>
    </row>
    <row r="213" spans="1:8" ht="14.4" x14ac:dyDescent="0.3">
      <c r="A213" s="477" t="s">
        <v>186</v>
      </c>
      <c r="B213" s="478" t="s">
        <v>92</v>
      </c>
      <c r="C213" s="478" t="s">
        <v>187</v>
      </c>
      <c r="D213" s="478" t="s">
        <v>49</v>
      </c>
      <c r="E213" s="478" t="s">
        <v>105</v>
      </c>
      <c r="F213" s="478" t="s">
        <v>106</v>
      </c>
      <c r="G213" s="479">
        <v>43220</v>
      </c>
      <c r="H213" s="480">
        <v>1743.61</v>
      </c>
    </row>
    <row r="214" spans="1:8" ht="14.4" x14ac:dyDescent="0.3">
      <c r="A214" s="477" t="s">
        <v>186</v>
      </c>
      <c r="B214" s="478" t="s">
        <v>92</v>
      </c>
      <c r="C214" s="478" t="s">
        <v>187</v>
      </c>
      <c r="D214" s="478" t="s">
        <v>49</v>
      </c>
      <c r="E214" s="478" t="s">
        <v>189</v>
      </c>
      <c r="F214" s="478" t="s">
        <v>190</v>
      </c>
      <c r="G214" s="479">
        <v>43220</v>
      </c>
      <c r="H214" s="480">
        <v>9762.92</v>
      </c>
    </row>
    <row r="215" spans="1:8" ht="14.4" x14ac:dyDescent="0.3">
      <c r="A215" s="477" t="s">
        <v>186</v>
      </c>
      <c r="B215" s="478" t="s">
        <v>92</v>
      </c>
      <c r="C215" s="478" t="s">
        <v>187</v>
      </c>
      <c r="D215" s="478" t="s">
        <v>49</v>
      </c>
      <c r="E215" s="478" t="s">
        <v>191</v>
      </c>
      <c r="F215" s="478" t="s">
        <v>192</v>
      </c>
      <c r="G215" s="479">
        <v>43220</v>
      </c>
      <c r="H215" s="480">
        <v>2527.5</v>
      </c>
    </row>
    <row r="216" spans="1:8" ht="14.4" x14ac:dyDescent="0.3">
      <c r="A216" s="477" t="s">
        <v>186</v>
      </c>
      <c r="B216" s="478" t="s">
        <v>92</v>
      </c>
      <c r="C216" s="478" t="s">
        <v>187</v>
      </c>
      <c r="D216" s="478" t="s">
        <v>49</v>
      </c>
      <c r="E216" s="478" t="s">
        <v>91</v>
      </c>
      <c r="F216" s="478" t="s">
        <v>94</v>
      </c>
      <c r="G216" s="479">
        <v>43220</v>
      </c>
      <c r="H216" s="480">
        <v>16315.82</v>
      </c>
    </row>
    <row r="217" spans="1:8" ht="14.4" x14ac:dyDescent="0.3">
      <c r="A217" s="477" t="s">
        <v>186</v>
      </c>
      <c r="B217" s="478" t="s">
        <v>92</v>
      </c>
      <c r="C217" s="478" t="s">
        <v>187</v>
      </c>
      <c r="D217" s="478" t="s">
        <v>49</v>
      </c>
      <c r="E217" s="478" t="s">
        <v>95</v>
      </c>
      <c r="F217" s="478" t="s">
        <v>96</v>
      </c>
      <c r="G217" s="479">
        <v>43220</v>
      </c>
      <c r="H217" s="480">
        <v>2564.52</v>
      </c>
    </row>
    <row r="218" spans="1:8" ht="14.4" x14ac:dyDescent="0.3">
      <c r="A218" s="477" t="s">
        <v>186</v>
      </c>
      <c r="B218" s="478" t="s">
        <v>92</v>
      </c>
      <c r="C218" s="478" t="s">
        <v>187</v>
      </c>
      <c r="D218" s="478" t="s">
        <v>49</v>
      </c>
      <c r="E218" s="478" t="s">
        <v>97</v>
      </c>
      <c r="F218" s="478" t="s">
        <v>98</v>
      </c>
      <c r="G218" s="479">
        <v>43220</v>
      </c>
      <c r="H218" s="480">
        <v>1274.02</v>
      </c>
    </row>
    <row r="219" spans="1:8" ht="14.4" x14ac:dyDescent="0.3">
      <c r="A219" s="477" t="s">
        <v>186</v>
      </c>
      <c r="B219" s="478" t="s">
        <v>92</v>
      </c>
      <c r="C219" s="478" t="s">
        <v>187</v>
      </c>
      <c r="D219" s="478" t="s">
        <v>49</v>
      </c>
      <c r="E219" s="478" t="s">
        <v>99</v>
      </c>
      <c r="F219" s="478" t="s">
        <v>100</v>
      </c>
      <c r="G219" s="479">
        <v>43220</v>
      </c>
      <c r="H219" s="480">
        <v>3997.11</v>
      </c>
    </row>
    <row r="220" spans="1:8" ht="14.4" x14ac:dyDescent="0.3">
      <c r="A220" s="477" t="s">
        <v>186</v>
      </c>
      <c r="B220" s="478" t="s">
        <v>92</v>
      </c>
      <c r="C220" s="478" t="s">
        <v>187</v>
      </c>
      <c r="D220" s="478" t="s">
        <v>49</v>
      </c>
      <c r="E220" s="478" t="s">
        <v>101</v>
      </c>
      <c r="F220" s="478" t="s">
        <v>102</v>
      </c>
      <c r="G220" s="479">
        <v>43220</v>
      </c>
      <c r="H220" s="480">
        <v>2755.04</v>
      </c>
    </row>
    <row r="221" spans="1:8" ht="14.4" x14ac:dyDescent="0.3">
      <c r="A221" s="477" t="s">
        <v>186</v>
      </c>
      <c r="B221" s="478" t="s">
        <v>92</v>
      </c>
      <c r="C221" s="478" t="s">
        <v>187</v>
      </c>
      <c r="D221" s="478" t="s">
        <v>49</v>
      </c>
      <c r="E221" s="478" t="s">
        <v>103</v>
      </c>
      <c r="F221" s="478" t="s">
        <v>104</v>
      </c>
      <c r="G221" s="479">
        <v>43220</v>
      </c>
      <c r="H221" s="480">
        <v>2320.4899999999998</v>
      </c>
    </row>
    <row r="222" spans="1:8" ht="14.4" x14ac:dyDescent="0.3">
      <c r="A222" s="477" t="s">
        <v>186</v>
      </c>
      <c r="B222" s="478" t="s">
        <v>92</v>
      </c>
      <c r="C222" s="478" t="s">
        <v>187</v>
      </c>
      <c r="D222" s="478" t="s">
        <v>49</v>
      </c>
      <c r="E222" s="478" t="s">
        <v>105</v>
      </c>
      <c r="F222" s="478" t="s">
        <v>106</v>
      </c>
      <c r="G222" s="479">
        <v>43251</v>
      </c>
      <c r="H222" s="480">
        <v>1743.61</v>
      </c>
    </row>
    <row r="223" spans="1:8" ht="14.4" x14ac:dyDescent="0.3">
      <c r="A223" s="477" t="s">
        <v>186</v>
      </c>
      <c r="B223" s="478" t="s">
        <v>92</v>
      </c>
      <c r="C223" s="478" t="s">
        <v>187</v>
      </c>
      <c r="D223" s="478" t="s">
        <v>49</v>
      </c>
      <c r="E223" s="478" t="s">
        <v>189</v>
      </c>
      <c r="F223" s="478" t="s">
        <v>190</v>
      </c>
      <c r="G223" s="479">
        <v>43251</v>
      </c>
      <c r="H223" s="480">
        <v>9762.92</v>
      </c>
    </row>
    <row r="224" spans="1:8" ht="14.4" x14ac:dyDescent="0.3">
      <c r="A224" s="477" t="s">
        <v>186</v>
      </c>
      <c r="B224" s="478" t="s">
        <v>92</v>
      </c>
      <c r="C224" s="478" t="s">
        <v>187</v>
      </c>
      <c r="D224" s="478" t="s">
        <v>49</v>
      </c>
      <c r="E224" s="478" t="s">
        <v>191</v>
      </c>
      <c r="F224" s="478" t="s">
        <v>192</v>
      </c>
      <c r="G224" s="479">
        <v>43251</v>
      </c>
      <c r="H224" s="480">
        <v>2527.5</v>
      </c>
    </row>
    <row r="225" spans="1:8" ht="14.4" x14ac:dyDescent="0.3">
      <c r="A225" s="477" t="s">
        <v>186</v>
      </c>
      <c r="B225" s="478" t="s">
        <v>92</v>
      </c>
      <c r="C225" s="478" t="s">
        <v>187</v>
      </c>
      <c r="D225" s="478" t="s">
        <v>49</v>
      </c>
      <c r="E225" s="478" t="s">
        <v>91</v>
      </c>
      <c r="F225" s="478" t="s">
        <v>94</v>
      </c>
      <c r="G225" s="479">
        <v>43251</v>
      </c>
      <c r="H225" s="480">
        <v>16315.82</v>
      </c>
    </row>
    <row r="226" spans="1:8" ht="14.4" x14ac:dyDescent="0.3">
      <c r="A226" s="477" t="s">
        <v>186</v>
      </c>
      <c r="B226" s="478" t="s">
        <v>92</v>
      </c>
      <c r="C226" s="478" t="s">
        <v>187</v>
      </c>
      <c r="D226" s="478" t="s">
        <v>49</v>
      </c>
      <c r="E226" s="478" t="s">
        <v>95</v>
      </c>
      <c r="F226" s="478" t="s">
        <v>96</v>
      </c>
      <c r="G226" s="479">
        <v>43251</v>
      </c>
      <c r="H226" s="480">
        <v>2564.52</v>
      </c>
    </row>
    <row r="227" spans="1:8" ht="14.4" x14ac:dyDescent="0.3">
      <c r="A227" s="477" t="s">
        <v>186</v>
      </c>
      <c r="B227" s="478" t="s">
        <v>92</v>
      </c>
      <c r="C227" s="478" t="s">
        <v>187</v>
      </c>
      <c r="D227" s="478" t="s">
        <v>49</v>
      </c>
      <c r="E227" s="478" t="s">
        <v>97</v>
      </c>
      <c r="F227" s="478" t="s">
        <v>98</v>
      </c>
      <c r="G227" s="479">
        <v>43251</v>
      </c>
      <c r="H227" s="480">
        <v>1274.02</v>
      </c>
    </row>
    <row r="228" spans="1:8" ht="14.4" x14ac:dyDescent="0.3">
      <c r="A228" s="477" t="s">
        <v>186</v>
      </c>
      <c r="B228" s="478" t="s">
        <v>92</v>
      </c>
      <c r="C228" s="478" t="s">
        <v>187</v>
      </c>
      <c r="D228" s="478" t="s">
        <v>49</v>
      </c>
      <c r="E228" s="478" t="s">
        <v>99</v>
      </c>
      <c r="F228" s="478" t="s">
        <v>100</v>
      </c>
      <c r="G228" s="479">
        <v>43251</v>
      </c>
      <c r="H228" s="480">
        <v>3997.11</v>
      </c>
    </row>
    <row r="229" spans="1:8" ht="14.4" x14ac:dyDescent="0.3">
      <c r="A229" s="477" t="s">
        <v>186</v>
      </c>
      <c r="B229" s="478" t="s">
        <v>92</v>
      </c>
      <c r="C229" s="478" t="s">
        <v>187</v>
      </c>
      <c r="D229" s="478" t="s">
        <v>49</v>
      </c>
      <c r="E229" s="478" t="s">
        <v>101</v>
      </c>
      <c r="F229" s="478" t="s">
        <v>102</v>
      </c>
      <c r="G229" s="479">
        <v>43251</v>
      </c>
      <c r="H229" s="480">
        <v>2755.04</v>
      </c>
    </row>
    <row r="230" spans="1:8" ht="14.4" x14ac:dyDescent="0.3">
      <c r="A230" s="477" t="s">
        <v>186</v>
      </c>
      <c r="B230" s="478" t="s">
        <v>92</v>
      </c>
      <c r="C230" s="478" t="s">
        <v>187</v>
      </c>
      <c r="D230" s="478" t="s">
        <v>49</v>
      </c>
      <c r="E230" s="478" t="s">
        <v>103</v>
      </c>
      <c r="F230" s="478" t="s">
        <v>104</v>
      </c>
      <c r="G230" s="479">
        <v>43251</v>
      </c>
      <c r="H230" s="480">
        <v>2320.4899999999998</v>
      </c>
    </row>
    <row r="231" spans="1:8" ht="14.4" x14ac:dyDescent="0.3">
      <c r="A231" s="477" t="s">
        <v>186</v>
      </c>
      <c r="B231" s="478" t="s">
        <v>92</v>
      </c>
      <c r="C231" s="478" t="s">
        <v>187</v>
      </c>
      <c r="D231" s="478" t="s">
        <v>49</v>
      </c>
      <c r="E231" s="478" t="s">
        <v>105</v>
      </c>
      <c r="F231" s="478" t="s">
        <v>106</v>
      </c>
      <c r="G231" s="479">
        <v>43280</v>
      </c>
      <c r="H231" s="480">
        <v>1743.61</v>
      </c>
    </row>
    <row r="232" spans="1:8" ht="14.4" x14ac:dyDescent="0.3">
      <c r="A232" s="477" t="s">
        <v>186</v>
      </c>
      <c r="B232" s="478" t="s">
        <v>92</v>
      </c>
      <c r="C232" s="478" t="s">
        <v>187</v>
      </c>
      <c r="D232" s="478" t="s">
        <v>49</v>
      </c>
      <c r="E232" s="478" t="s">
        <v>189</v>
      </c>
      <c r="F232" s="478" t="s">
        <v>190</v>
      </c>
      <c r="G232" s="479">
        <v>43280</v>
      </c>
      <c r="H232" s="480">
        <v>9762.92</v>
      </c>
    </row>
    <row r="233" spans="1:8" ht="14.4" x14ac:dyDescent="0.3">
      <c r="A233" s="477" t="s">
        <v>186</v>
      </c>
      <c r="B233" s="478" t="s">
        <v>92</v>
      </c>
      <c r="C233" s="478" t="s">
        <v>187</v>
      </c>
      <c r="D233" s="478" t="s">
        <v>49</v>
      </c>
      <c r="E233" s="478" t="s">
        <v>191</v>
      </c>
      <c r="F233" s="478" t="s">
        <v>192</v>
      </c>
      <c r="G233" s="479">
        <v>43280</v>
      </c>
      <c r="H233" s="480">
        <v>2527.5</v>
      </c>
    </row>
    <row r="234" spans="1:8" ht="14.4" x14ac:dyDescent="0.3">
      <c r="A234" s="477" t="s">
        <v>186</v>
      </c>
      <c r="B234" s="478" t="s">
        <v>92</v>
      </c>
      <c r="C234" s="478" t="s">
        <v>187</v>
      </c>
      <c r="D234" s="478" t="s">
        <v>49</v>
      </c>
      <c r="E234" s="478" t="s">
        <v>91</v>
      </c>
      <c r="F234" s="478" t="s">
        <v>94</v>
      </c>
      <c r="G234" s="479">
        <v>43280</v>
      </c>
      <c r="H234" s="480">
        <v>16315.82</v>
      </c>
    </row>
    <row r="235" spans="1:8" ht="14.4" x14ac:dyDescent="0.3">
      <c r="A235" s="477" t="s">
        <v>186</v>
      </c>
      <c r="B235" s="478" t="s">
        <v>92</v>
      </c>
      <c r="C235" s="478" t="s">
        <v>187</v>
      </c>
      <c r="D235" s="478" t="s">
        <v>49</v>
      </c>
      <c r="E235" s="478" t="s">
        <v>95</v>
      </c>
      <c r="F235" s="478" t="s">
        <v>96</v>
      </c>
      <c r="G235" s="479">
        <v>43280</v>
      </c>
      <c r="H235" s="480">
        <v>2564.52</v>
      </c>
    </row>
    <row r="236" spans="1:8" ht="14.4" x14ac:dyDescent="0.3">
      <c r="A236" s="477" t="s">
        <v>186</v>
      </c>
      <c r="B236" s="478" t="s">
        <v>92</v>
      </c>
      <c r="C236" s="478" t="s">
        <v>187</v>
      </c>
      <c r="D236" s="478" t="s">
        <v>49</v>
      </c>
      <c r="E236" s="478" t="s">
        <v>97</v>
      </c>
      <c r="F236" s="478" t="s">
        <v>98</v>
      </c>
      <c r="G236" s="479">
        <v>43280</v>
      </c>
      <c r="H236" s="480">
        <v>1274.02</v>
      </c>
    </row>
    <row r="237" spans="1:8" ht="14.4" x14ac:dyDescent="0.3">
      <c r="A237" s="477" t="s">
        <v>186</v>
      </c>
      <c r="B237" s="478" t="s">
        <v>92</v>
      </c>
      <c r="C237" s="478" t="s">
        <v>187</v>
      </c>
      <c r="D237" s="478" t="s">
        <v>49</v>
      </c>
      <c r="E237" s="478" t="s">
        <v>99</v>
      </c>
      <c r="F237" s="478" t="s">
        <v>100</v>
      </c>
      <c r="G237" s="479">
        <v>43280</v>
      </c>
      <c r="H237" s="480">
        <v>3997.11</v>
      </c>
    </row>
    <row r="238" spans="1:8" ht="14.4" x14ac:dyDescent="0.3">
      <c r="A238" s="477" t="s">
        <v>186</v>
      </c>
      <c r="B238" s="478" t="s">
        <v>92</v>
      </c>
      <c r="C238" s="478" t="s">
        <v>187</v>
      </c>
      <c r="D238" s="478" t="s">
        <v>49</v>
      </c>
      <c r="E238" s="478" t="s">
        <v>101</v>
      </c>
      <c r="F238" s="478" t="s">
        <v>102</v>
      </c>
      <c r="G238" s="479">
        <v>43280</v>
      </c>
      <c r="H238" s="480">
        <v>2755.04</v>
      </c>
    </row>
    <row r="239" spans="1:8" ht="14.4" x14ac:dyDescent="0.3">
      <c r="A239" s="477" t="s">
        <v>186</v>
      </c>
      <c r="B239" s="478" t="s">
        <v>92</v>
      </c>
      <c r="C239" s="478" t="s">
        <v>187</v>
      </c>
      <c r="D239" s="478" t="s">
        <v>49</v>
      </c>
      <c r="E239" s="478" t="s">
        <v>103</v>
      </c>
      <c r="F239" s="478" t="s">
        <v>104</v>
      </c>
      <c r="G239" s="479">
        <v>43280</v>
      </c>
      <c r="H239" s="480">
        <v>2320.4899999999998</v>
      </c>
    </row>
    <row r="240" spans="1:8" ht="14.4" x14ac:dyDescent="0.3">
      <c r="A240" s="477" t="s">
        <v>186</v>
      </c>
      <c r="B240" s="478" t="s">
        <v>92</v>
      </c>
      <c r="C240" s="478" t="s">
        <v>187</v>
      </c>
      <c r="D240" s="478" t="s">
        <v>49</v>
      </c>
      <c r="E240" s="478" t="s">
        <v>105</v>
      </c>
      <c r="F240" s="478" t="s">
        <v>106</v>
      </c>
      <c r="G240" s="479">
        <v>43312</v>
      </c>
      <c r="H240" s="480">
        <v>1743.61</v>
      </c>
    </row>
    <row r="241" spans="1:8" ht="14.4" x14ac:dyDescent="0.3">
      <c r="A241" s="477" t="s">
        <v>186</v>
      </c>
      <c r="B241" s="478" t="s">
        <v>92</v>
      </c>
      <c r="C241" s="478" t="s">
        <v>187</v>
      </c>
      <c r="D241" s="478" t="s">
        <v>49</v>
      </c>
      <c r="E241" s="478" t="s">
        <v>189</v>
      </c>
      <c r="F241" s="478" t="s">
        <v>190</v>
      </c>
      <c r="G241" s="479">
        <v>43312</v>
      </c>
      <c r="H241" s="480">
        <v>9762.92</v>
      </c>
    </row>
    <row r="242" spans="1:8" ht="14.4" x14ac:dyDescent="0.3">
      <c r="A242" s="477" t="s">
        <v>186</v>
      </c>
      <c r="B242" s="478" t="s">
        <v>92</v>
      </c>
      <c r="C242" s="478" t="s">
        <v>187</v>
      </c>
      <c r="D242" s="478" t="s">
        <v>49</v>
      </c>
      <c r="E242" s="478" t="s">
        <v>191</v>
      </c>
      <c r="F242" s="478" t="s">
        <v>192</v>
      </c>
      <c r="G242" s="479">
        <v>43312</v>
      </c>
      <c r="H242" s="480">
        <v>2527.5</v>
      </c>
    </row>
    <row r="243" spans="1:8" ht="14.4" x14ac:dyDescent="0.3">
      <c r="A243" s="477" t="s">
        <v>186</v>
      </c>
      <c r="B243" s="478" t="s">
        <v>92</v>
      </c>
      <c r="C243" s="478" t="s">
        <v>187</v>
      </c>
      <c r="D243" s="478" t="s">
        <v>49</v>
      </c>
      <c r="E243" s="478" t="s">
        <v>91</v>
      </c>
      <c r="F243" s="478" t="s">
        <v>94</v>
      </c>
      <c r="G243" s="479">
        <v>43312</v>
      </c>
      <c r="H243" s="480">
        <v>16315.82</v>
      </c>
    </row>
    <row r="244" spans="1:8" ht="14.4" x14ac:dyDescent="0.3">
      <c r="A244" s="477" t="s">
        <v>186</v>
      </c>
      <c r="B244" s="478" t="s">
        <v>92</v>
      </c>
      <c r="C244" s="478" t="s">
        <v>187</v>
      </c>
      <c r="D244" s="478" t="s">
        <v>49</v>
      </c>
      <c r="E244" s="478" t="s">
        <v>95</v>
      </c>
      <c r="F244" s="478" t="s">
        <v>96</v>
      </c>
      <c r="G244" s="479">
        <v>43312</v>
      </c>
      <c r="H244" s="480">
        <v>2564.52</v>
      </c>
    </row>
    <row r="245" spans="1:8" ht="14.4" x14ac:dyDescent="0.3">
      <c r="A245" s="477" t="s">
        <v>186</v>
      </c>
      <c r="B245" s="478" t="s">
        <v>92</v>
      </c>
      <c r="C245" s="478" t="s">
        <v>187</v>
      </c>
      <c r="D245" s="478" t="s">
        <v>49</v>
      </c>
      <c r="E245" s="478" t="s">
        <v>97</v>
      </c>
      <c r="F245" s="478" t="s">
        <v>98</v>
      </c>
      <c r="G245" s="479">
        <v>43312</v>
      </c>
      <c r="H245" s="480">
        <v>1274.02</v>
      </c>
    </row>
    <row r="246" spans="1:8" ht="14.4" x14ac:dyDescent="0.3">
      <c r="A246" s="477" t="s">
        <v>186</v>
      </c>
      <c r="B246" s="478" t="s">
        <v>92</v>
      </c>
      <c r="C246" s="478" t="s">
        <v>187</v>
      </c>
      <c r="D246" s="478" t="s">
        <v>49</v>
      </c>
      <c r="E246" s="478" t="s">
        <v>99</v>
      </c>
      <c r="F246" s="478" t="s">
        <v>100</v>
      </c>
      <c r="G246" s="479">
        <v>43312</v>
      </c>
      <c r="H246" s="480">
        <v>3997.11</v>
      </c>
    </row>
    <row r="247" spans="1:8" ht="14.4" x14ac:dyDescent="0.3">
      <c r="A247" s="477" t="s">
        <v>186</v>
      </c>
      <c r="B247" s="478" t="s">
        <v>92</v>
      </c>
      <c r="C247" s="478" t="s">
        <v>187</v>
      </c>
      <c r="D247" s="478" t="s">
        <v>49</v>
      </c>
      <c r="E247" s="478" t="s">
        <v>101</v>
      </c>
      <c r="F247" s="478" t="s">
        <v>102</v>
      </c>
      <c r="G247" s="479">
        <v>43312</v>
      </c>
      <c r="H247" s="480">
        <v>2755.04</v>
      </c>
    </row>
    <row r="248" spans="1:8" ht="14.4" x14ac:dyDescent="0.3">
      <c r="A248" s="477" t="s">
        <v>186</v>
      </c>
      <c r="B248" s="478" t="s">
        <v>92</v>
      </c>
      <c r="C248" s="478" t="s">
        <v>187</v>
      </c>
      <c r="D248" s="478" t="s">
        <v>49</v>
      </c>
      <c r="E248" s="478" t="s">
        <v>103</v>
      </c>
      <c r="F248" s="478" t="s">
        <v>104</v>
      </c>
      <c r="G248" s="479">
        <v>43312</v>
      </c>
      <c r="H248" s="480">
        <v>2320.4899999999998</v>
      </c>
    </row>
    <row r="249" spans="1:8" ht="14.4" x14ac:dyDescent="0.3">
      <c r="A249" s="477" t="s">
        <v>186</v>
      </c>
      <c r="B249" s="478" t="s">
        <v>92</v>
      </c>
      <c r="C249" s="478" t="s">
        <v>187</v>
      </c>
      <c r="D249" s="478" t="s">
        <v>49</v>
      </c>
      <c r="E249" s="478" t="s">
        <v>105</v>
      </c>
      <c r="F249" s="478" t="s">
        <v>106</v>
      </c>
      <c r="G249" s="479">
        <v>43343</v>
      </c>
      <c r="H249" s="480">
        <v>1743.61</v>
      </c>
    </row>
    <row r="250" spans="1:8" ht="14.4" x14ac:dyDescent="0.3">
      <c r="A250" s="477" t="s">
        <v>186</v>
      </c>
      <c r="B250" s="478" t="s">
        <v>92</v>
      </c>
      <c r="C250" s="478" t="s">
        <v>187</v>
      </c>
      <c r="D250" s="478" t="s">
        <v>49</v>
      </c>
      <c r="E250" s="478" t="s">
        <v>189</v>
      </c>
      <c r="F250" s="478" t="s">
        <v>190</v>
      </c>
      <c r="G250" s="479">
        <v>43343</v>
      </c>
      <c r="H250" s="480">
        <v>9762.92</v>
      </c>
    </row>
    <row r="251" spans="1:8" ht="14.4" x14ac:dyDescent="0.3">
      <c r="A251" s="477" t="s">
        <v>186</v>
      </c>
      <c r="B251" s="478" t="s">
        <v>92</v>
      </c>
      <c r="C251" s="478" t="s">
        <v>187</v>
      </c>
      <c r="D251" s="478" t="s">
        <v>49</v>
      </c>
      <c r="E251" s="478" t="s">
        <v>191</v>
      </c>
      <c r="F251" s="478" t="s">
        <v>192</v>
      </c>
      <c r="G251" s="479">
        <v>43343</v>
      </c>
      <c r="H251" s="480">
        <v>2527.5</v>
      </c>
    </row>
    <row r="252" spans="1:8" ht="14.4" x14ac:dyDescent="0.3">
      <c r="A252" s="477" t="s">
        <v>186</v>
      </c>
      <c r="B252" s="478" t="s">
        <v>92</v>
      </c>
      <c r="C252" s="478" t="s">
        <v>187</v>
      </c>
      <c r="D252" s="478" t="s">
        <v>49</v>
      </c>
      <c r="E252" s="478" t="s">
        <v>91</v>
      </c>
      <c r="F252" s="478" t="s">
        <v>94</v>
      </c>
      <c r="G252" s="479">
        <v>43343</v>
      </c>
      <c r="H252" s="480">
        <v>16315.82</v>
      </c>
    </row>
    <row r="253" spans="1:8" ht="14.4" x14ac:dyDescent="0.3">
      <c r="A253" s="477" t="s">
        <v>186</v>
      </c>
      <c r="B253" s="478" t="s">
        <v>92</v>
      </c>
      <c r="C253" s="478" t="s">
        <v>187</v>
      </c>
      <c r="D253" s="478" t="s">
        <v>49</v>
      </c>
      <c r="E253" s="478" t="s">
        <v>95</v>
      </c>
      <c r="F253" s="478" t="s">
        <v>96</v>
      </c>
      <c r="G253" s="479">
        <v>43343</v>
      </c>
      <c r="H253" s="480">
        <v>2564.52</v>
      </c>
    </row>
    <row r="254" spans="1:8" ht="14.4" x14ac:dyDescent="0.3">
      <c r="A254" s="477" t="s">
        <v>186</v>
      </c>
      <c r="B254" s="478" t="s">
        <v>92</v>
      </c>
      <c r="C254" s="478" t="s">
        <v>187</v>
      </c>
      <c r="D254" s="478" t="s">
        <v>49</v>
      </c>
      <c r="E254" s="478" t="s">
        <v>97</v>
      </c>
      <c r="F254" s="478" t="s">
        <v>98</v>
      </c>
      <c r="G254" s="479">
        <v>43343</v>
      </c>
      <c r="H254" s="480">
        <v>1274.02</v>
      </c>
    </row>
    <row r="255" spans="1:8" ht="14.4" x14ac:dyDescent="0.3">
      <c r="A255" s="477" t="s">
        <v>186</v>
      </c>
      <c r="B255" s="478" t="s">
        <v>92</v>
      </c>
      <c r="C255" s="478" t="s">
        <v>187</v>
      </c>
      <c r="D255" s="478" t="s">
        <v>49</v>
      </c>
      <c r="E255" s="478" t="s">
        <v>99</v>
      </c>
      <c r="F255" s="478" t="s">
        <v>100</v>
      </c>
      <c r="G255" s="479">
        <v>43343</v>
      </c>
      <c r="H255" s="480">
        <v>3997.11</v>
      </c>
    </row>
    <row r="256" spans="1:8" ht="14.4" x14ac:dyDescent="0.3">
      <c r="A256" s="477" t="s">
        <v>186</v>
      </c>
      <c r="B256" s="478" t="s">
        <v>92</v>
      </c>
      <c r="C256" s="478" t="s">
        <v>187</v>
      </c>
      <c r="D256" s="478" t="s">
        <v>49</v>
      </c>
      <c r="E256" s="478" t="s">
        <v>101</v>
      </c>
      <c r="F256" s="478" t="s">
        <v>102</v>
      </c>
      <c r="G256" s="479">
        <v>43343</v>
      </c>
      <c r="H256" s="480">
        <v>2755.04</v>
      </c>
    </row>
    <row r="257" spans="1:8" ht="14.4" x14ac:dyDescent="0.3">
      <c r="A257" s="477" t="s">
        <v>186</v>
      </c>
      <c r="B257" s="478" t="s">
        <v>92</v>
      </c>
      <c r="C257" s="478" t="s">
        <v>187</v>
      </c>
      <c r="D257" s="478" t="s">
        <v>49</v>
      </c>
      <c r="E257" s="478" t="s">
        <v>103</v>
      </c>
      <c r="F257" s="478" t="s">
        <v>104</v>
      </c>
      <c r="G257" s="479">
        <v>43343</v>
      </c>
      <c r="H257" s="480">
        <v>2320.4899999999998</v>
      </c>
    </row>
    <row r="258" spans="1:8" ht="14.4" x14ac:dyDescent="0.3">
      <c r="A258" s="477" t="s">
        <v>186</v>
      </c>
      <c r="B258" s="478" t="s">
        <v>92</v>
      </c>
      <c r="C258" s="478" t="s">
        <v>187</v>
      </c>
      <c r="D258" s="478" t="s">
        <v>49</v>
      </c>
      <c r="E258" s="478" t="s">
        <v>105</v>
      </c>
      <c r="F258" s="478" t="s">
        <v>106</v>
      </c>
      <c r="G258" s="479">
        <v>43371</v>
      </c>
      <c r="H258" s="480">
        <v>1743.61</v>
      </c>
    </row>
    <row r="259" spans="1:8" ht="14.4" x14ac:dyDescent="0.3">
      <c r="A259" s="477" t="s">
        <v>186</v>
      </c>
      <c r="B259" s="478" t="s">
        <v>92</v>
      </c>
      <c r="C259" s="478" t="s">
        <v>187</v>
      </c>
      <c r="D259" s="478" t="s">
        <v>49</v>
      </c>
      <c r="E259" s="478" t="s">
        <v>189</v>
      </c>
      <c r="F259" s="478" t="s">
        <v>190</v>
      </c>
      <c r="G259" s="479">
        <v>43371</v>
      </c>
      <c r="H259" s="480">
        <v>9762.92</v>
      </c>
    </row>
    <row r="260" spans="1:8" ht="14.4" x14ac:dyDescent="0.3">
      <c r="A260" s="477" t="s">
        <v>186</v>
      </c>
      <c r="B260" s="478" t="s">
        <v>92</v>
      </c>
      <c r="C260" s="478" t="s">
        <v>187</v>
      </c>
      <c r="D260" s="478" t="s">
        <v>49</v>
      </c>
      <c r="E260" s="478" t="s">
        <v>191</v>
      </c>
      <c r="F260" s="478" t="s">
        <v>192</v>
      </c>
      <c r="G260" s="479">
        <v>43371</v>
      </c>
      <c r="H260" s="480">
        <v>2527.5</v>
      </c>
    </row>
    <row r="261" spans="1:8" ht="14.4" x14ac:dyDescent="0.3">
      <c r="A261" s="477" t="s">
        <v>186</v>
      </c>
      <c r="B261" s="478" t="s">
        <v>92</v>
      </c>
      <c r="C261" s="478" t="s">
        <v>187</v>
      </c>
      <c r="D261" s="478" t="s">
        <v>49</v>
      </c>
      <c r="E261" s="478" t="s">
        <v>91</v>
      </c>
      <c r="F261" s="478" t="s">
        <v>94</v>
      </c>
      <c r="G261" s="479">
        <v>43371</v>
      </c>
      <c r="H261" s="480">
        <v>16315.82</v>
      </c>
    </row>
    <row r="262" spans="1:8" ht="14.4" x14ac:dyDescent="0.3">
      <c r="A262" s="477" t="s">
        <v>186</v>
      </c>
      <c r="B262" s="478" t="s">
        <v>92</v>
      </c>
      <c r="C262" s="478" t="s">
        <v>187</v>
      </c>
      <c r="D262" s="478" t="s">
        <v>49</v>
      </c>
      <c r="E262" s="478" t="s">
        <v>95</v>
      </c>
      <c r="F262" s="478" t="s">
        <v>96</v>
      </c>
      <c r="G262" s="479">
        <v>43371</v>
      </c>
      <c r="H262" s="480">
        <v>2564.52</v>
      </c>
    </row>
    <row r="263" spans="1:8" ht="14.4" x14ac:dyDescent="0.3">
      <c r="A263" s="477" t="s">
        <v>186</v>
      </c>
      <c r="B263" s="478" t="s">
        <v>92</v>
      </c>
      <c r="C263" s="478" t="s">
        <v>187</v>
      </c>
      <c r="D263" s="478" t="s">
        <v>49</v>
      </c>
      <c r="E263" s="478" t="s">
        <v>97</v>
      </c>
      <c r="F263" s="478" t="s">
        <v>98</v>
      </c>
      <c r="G263" s="479">
        <v>43371</v>
      </c>
      <c r="H263" s="480">
        <v>1274.02</v>
      </c>
    </row>
    <row r="264" spans="1:8" ht="14.4" x14ac:dyDescent="0.3">
      <c r="A264" s="477" t="s">
        <v>186</v>
      </c>
      <c r="B264" s="478" t="s">
        <v>92</v>
      </c>
      <c r="C264" s="478" t="s">
        <v>187</v>
      </c>
      <c r="D264" s="478" t="s">
        <v>49</v>
      </c>
      <c r="E264" s="478" t="s">
        <v>99</v>
      </c>
      <c r="F264" s="478" t="s">
        <v>100</v>
      </c>
      <c r="G264" s="479">
        <v>43371</v>
      </c>
      <c r="H264" s="480">
        <v>3997.11</v>
      </c>
    </row>
    <row r="265" spans="1:8" ht="14.4" x14ac:dyDescent="0.3">
      <c r="A265" s="477" t="s">
        <v>186</v>
      </c>
      <c r="B265" s="478" t="s">
        <v>92</v>
      </c>
      <c r="C265" s="478" t="s">
        <v>187</v>
      </c>
      <c r="D265" s="478" t="s">
        <v>49</v>
      </c>
      <c r="E265" s="478" t="s">
        <v>101</v>
      </c>
      <c r="F265" s="478" t="s">
        <v>102</v>
      </c>
      <c r="G265" s="479">
        <v>43371</v>
      </c>
      <c r="H265" s="480">
        <v>2755.04</v>
      </c>
    </row>
    <row r="266" spans="1:8" ht="14.4" x14ac:dyDescent="0.3">
      <c r="A266" s="477" t="s">
        <v>186</v>
      </c>
      <c r="B266" s="478" t="s">
        <v>92</v>
      </c>
      <c r="C266" s="478" t="s">
        <v>187</v>
      </c>
      <c r="D266" s="478" t="s">
        <v>49</v>
      </c>
      <c r="E266" s="478" t="s">
        <v>103</v>
      </c>
      <c r="F266" s="478" t="s">
        <v>104</v>
      </c>
      <c r="G266" s="479">
        <v>43371</v>
      </c>
      <c r="H266" s="480">
        <v>2320.4899999999998</v>
      </c>
    </row>
    <row r="267" spans="1:8" ht="14.4" x14ac:dyDescent="0.3">
      <c r="A267" s="477" t="s">
        <v>186</v>
      </c>
      <c r="B267" s="477" t="s">
        <v>92</v>
      </c>
      <c r="C267" s="478" t="s">
        <v>187</v>
      </c>
      <c r="D267" s="477" t="s">
        <v>49</v>
      </c>
      <c r="E267" s="477" t="s">
        <v>193</v>
      </c>
      <c r="F267" s="477" t="s">
        <v>194</v>
      </c>
      <c r="G267" s="481">
        <v>43374</v>
      </c>
      <c r="H267" s="482">
        <v>1743.61</v>
      </c>
    </row>
    <row r="268" spans="1:8" ht="14.4" x14ac:dyDescent="0.3">
      <c r="A268" s="477" t="s">
        <v>186</v>
      </c>
      <c r="B268" s="477" t="s">
        <v>92</v>
      </c>
      <c r="C268" s="478" t="s">
        <v>187</v>
      </c>
      <c r="D268" s="477" t="s">
        <v>49</v>
      </c>
      <c r="E268" s="477" t="s">
        <v>195</v>
      </c>
      <c r="F268" s="477" t="s">
        <v>196</v>
      </c>
      <c r="G268" s="481">
        <v>43374</v>
      </c>
      <c r="H268" s="482">
        <v>9762.92</v>
      </c>
    </row>
    <row r="269" spans="1:8" ht="14.4" x14ac:dyDescent="0.3">
      <c r="A269" s="477" t="s">
        <v>186</v>
      </c>
      <c r="B269" s="477" t="s">
        <v>92</v>
      </c>
      <c r="C269" s="478" t="s">
        <v>187</v>
      </c>
      <c r="D269" s="477" t="s">
        <v>49</v>
      </c>
      <c r="E269" s="477" t="s">
        <v>197</v>
      </c>
      <c r="F269" s="477" t="s">
        <v>198</v>
      </c>
      <c r="G269" s="481">
        <v>43374</v>
      </c>
      <c r="H269" s="482">
        <v>2527.5</v>
      </c>
    </row>
    <row r="270" spans="1:8" ht="14.4" x14ac:dyDescent="0.3">
      <c r="A270" s="477" t="s">
        <v>186</v>
      </c>
      <c r="B270" s="477" t="s">
        <v>92</v>
      </c>
      <c r="C270" s="478" t="s">
        <v>187</v>
      </c>
      <c r="D270" s="477" t="s">
        <v>49</v>
      </c>
      <c r="E270" s="477" t="s">
        <v>199</v>
      </c>
      <c r="F270" s="477" t="s">
        <v>200</v>
      </c>
      <c r="G270" s="481">
        <v>43374</v>
      </c>
      <c r="H270" s="482">
        <v>16315.82</v>
      </c>
    </row>
    <row r="271" spans="1:8" ht="14.4" x14ac:dyDescent="0.3">
      <c r="A271" s="477" t="s">
        <v>186</v>
      </c>
      <c r="B271" s="477" t="s">
        <v>92</v>
      </c>
      <c r="C271" s="478" t="s">
        <v>187</v>
      </c>
      <c r="D271" s="477" t="s">
        <v>49</v>
      </c>
      <c r="E271" s="477" t="s">
        <v>201</v>
      </c>
      <c r="F271" s="477" t="s">
        <v>202</v>
      </c>
      <c r="G271" s="481">
        <v>43374</v>
      </c>
      <c r="H271" s="482">
        <v>2564.52</v>
      </c>
    </row>
    <row r="272" spans="1:8" ht="14.4" x14ac:dyDescent="0.3">
      <c r="A272" s="477" t="s">
        <v>186</v>
      </c>
      <c r="B272" s="477" t="s">
        <v>92</v>
      </c>
      <c r="C272" s="478" t="s">
        <v>187</v>
      </c>
      <c r="D272" s="477" t="s">
        <v>49</v>
      </c>
      <c r="E272" s="477" t="s">
        <v>203</v>
      </c>
      <c r="F272" s="477" t="s">
        <v>204</v>
      </c>
      <c r="G272" s="481">
        <v>43374</v>
      </c>
      <c r="H272" s="482">
        <v>1274.02</v>
      </c>
    </row>
    <row r="273" spans="1:8" ht="14.4" x14ac:dyDescent="0.3">
      <c r="A273" s="477" t="s">
        <v>186</v>
      </c>
      <c r="B273" s="477" t="s">
        <v>92</v>
      </c>
      <c r="C273" s="478" t="s">
        <v>187</v>
      </c>
      <c r="D273" s="477" t="s">
        <v>49</v>
      </c>
      <c r="E273" s="477" t="s">
        <v>205</v>
      </c>
      <c r="F273" s="477" t="s">
        <v>206</v>
      </c>
      <c r="G273" s="481">
        <v>43374</v>
      </c>
      <c r="H273" s="482">
        <v>3997.11</v>
      </c>
    </row>
    <row r="274" spans="1:8" ht="14.4" x14ac:dyDescent="0.3">
      <c r="A274" s="477" t="s">
        <v>186</v>
      </c>
      <c r="B274" s="477" t="s">
        <v>92</v>
      </c>
      <c r="C274" s="478" t="s">
        <v>187</v>
      </c>
      <c r="D274" s="477" t="s">
        <v>49</v>
      </c>
      <c r="E274" s="477" t="s">
        <v>207</v>
      </c>
      <c r="F274" s="477" t="s">
        <v>208</v>
      </c>
      <c r="G274" s="481">
        <v>43374</v>
      </c>
      <c r="H274" s="482">
        <v>2755.04</v>
      </c>
    </row>
    <row r="275" spans="1:8" ht="14.4" x14ac:dyDescent="0.3">
      <c r="A275" s="477" t="s">
        <v>186</v>
      </c>
      <c r="B275" s="477" t="s">
        <v>92</v>
      </c>
      <c r="C275" s="478" t="s">
        <v>187</v>
      </c>
      <c r="D275" s="477" t="s">
        <v>49</v>
      </c>
      <c r="E275" s="477" t="s">
        <v>209</v>
      </c>
      <c r="F275" s="477" t="s">
        <v>210</v>
      </c>
      <c r="G275" s="481">
        <v>43374</v>
      </c>
      <c r="H275" s="482">
        <v>2320.4899999999998</v>
      </c>
    </row>
    <row r="276" spans="1:8" ht="14.4" x14ac:dyDescent="0.3">
      <c r="A276" s="477" t="s">
        <v>186</v>
      </c>
      <c r="B276" s="477" t="s">
        <v>92</v>
      </c>
      <c r="C276" s="478" t="s">
        <v>187</v>
      </c>
      <c r="D276" s="477" t="s">
        <v>49</v>
      </c>
      <c r="E276" s="477" t="s">
        <v>193</v>
      </c>
      <c r="F276" s="477" t="s">
        <v>194</v>
      </c>
      <c r="G276" s="481">
        <v>43405</v>
      </c>
      <c r="H276" s="482">
        <v>1743.61</v>
      </c>
    </row>
    <row r="277" spans="1:8" ht="14.4" x14ac:dyDescent="0.3">
      <c r="A277" s="477" t="s">
        <v>186</v>
      </c>
      <c r="B277" s="477" t="s">
        <v>92</v>
      </c>
      <c r="C277" s="478" t="s">
        <v>187</v>
      </c>
      <c r="D277" s="477" t="s">
        <v>49</v>
      </c>
      <c r="E277" s="477" t="s">
        <v>195</v>
      </c>
      <c r="F277" s="477" t="s">
        <v>196</v>
      </c>
      <c r="G277" s="481">
        <v>43405</v>
      </c>
      <c r="H277" s="482">
        <v>9762.92</v>
      </c>
    </row>
    <row r="278" spans="1:8" ht="14.4" x14ac:dyDescent="0.3">
      <c r="A278" s="477" t="s">
        <v>186</v>
      </c>
      <c r="B278" s="477" t="s">
        <v>92</v>
      </c>
      <c r="C278" s="478" t="s">
        <v>187</v>
      </c>
      <c r="D278" s="477" t="s">
        <v>49</v>
      </c>
      <c r="E278" s="477" t="s">
        <v>197</v>
      </c>
      <c r="F278" s="477" t="s">
        <v>198</v>
      </c>
      <c r="G278" s="481">
        <v>43405</v>
      </c>
      <c r="H278" s="482">
        <v>2527.5</v>
      </c>
    </row>
    <row r="279" spans="1:8" ht="14.4" x14ac:dyDescent="0.3">
      <c r="A279" s="477" t="s">
        <v>186</v>
      </c>
      <c r="B279" s="477" t="s">
        <v>92</v>
      </c>
      <c r="C279" s="478" t="s">
        <v>187</v>
      </c>
      <c r="D279" s="477" t="s">
        <v>49</v>
      </c>
      <c r="E279" s="477" t="s">
        <v>199</v>
      </c>
      <c r="F279" s="477" t="s">
        <v>200</v>
      </c>
      <c r="G279" s="481">
        <v>43405</v>
      </c>
      <c r="H279" s="482">
        <v>16315.82</v>
      </c>
    </row>
    <row r="280" spans="1:8" ht="14.4" x14ac:dyDescent="0.3">
      <c r="A280" s="477" t="s">
        <v>186</v>
      </c>
      <c r="B280" s="477" t="s">
        <v>92</v>
      </c>
      <c r="C280" s="478" t="s">
        <v>187</v>
      </c>
      <c r="D280" s="477" t="s">
        <v>49</v>
      </c>
      <c r="E280" s="477" t="s">
        <v>201</v>
      </c>
      <c r="F280" s="477" t="s">
        <v>202</v>
      </c>
      <c r="G280" s="481">
        <v>43405</v>
      </c>
      <c r="H280" s="482">
        <v>2564.52</v>
      </c>
    </row>
    <row r="281" spans="1:8" ht="14.4" x14ac:dyDescent="0.3">
      <c r="A281" s="477" t="s">
        <v>186</v>
      </c>
      <c r="B281" s="477" t="s">
        <v>92</v>
      </c>
      <c r="C281" s="478" t="s">
        <v>187</v>
      </c>
      <c r="D281" s="477" t="s">
        <v>49</v>
      </c>
      <c r="E281" s="477" t="s">
        <v>203</v>
      </c>
      <c r="F281" s="477" t="s">
        <v>204</v>
      </c>
      <c r="G281" s="481">
        <v>43405</v>
      </c>
      <c r="H281" s="482">
        <v>1274.02</v>
      </c>
    </row>
    <row r="282" spans="1:8" ht="14.4" x14ac:dyDescent="0.3">
      <c r="A282" s="477" t="s">
        <v>186</v>
      </c>
      <c r="B282" s="477" t="s">
        <v>92</v>
      </c>
      <c r="C282" s="478" t="s">
        <v>187</v>
      </c>
      <c r="D282" s="477" t="s">
        <v>49</v>
      </c>
      <c r="E282" s="477" t="s">
        <v>205</v>
      </c>
      <c r="F282" s="477" t="s">
        <v>206</v>
      </c>
      <c r="G282" s="481">
        <v>43405</v>
      </c>
      <c r="H282" s="482">
        <v>3997.11</v>
      </c>
    </row>
    <row r="283" spans="1:8" ht="14.4" x14ac:dyDescent="0.3">
      <c r="A283" s="477" t="s">
        <v>186</v>
      </c>
      <c r="B283" s="477" t="s">
        <v>92</v>
      </c>
      <c r="C283" s="478" t="s">
        <v>187</v>
      </c>
      <c r="D283" s="477" t="s">
        <v>49</v>
      </c>
      <c r="E283" s="477" t="s">
        <v>207</v>
      </c>
      <c r="F283" s="477" t="s">
        <v>208</v>
      </c>
      <c r="G283" s="481">
        <v>43405</v>
      </c>
      <c r="H283" s="482">
        <v>2755.04</v>
      </c>
    </row>
    <row r="284" spans="1:8" ht="14.4" x14ac:dyDescent="0.3">
      <c r="A284" s="477" t="s">
        <v>186</v>
      </c>
      <c r="B284" s="477" t="s">
        <v>92</v>
      </c>
      <c r="C284" s="478" t="s">
        <v>187</v>
      </c>
      <c r="D284" s="477" t="s">
        <v>49</v>
      </c>
      <c r="E284" s="477" t="s">
        <v>209</v>
      </c>
      <c r="F284" s="477" t="s">
        <v>210</v>
      </c>
      <c r="G284" s="481">
        <v>43405</v>
      </c>
      <c r="H284" s="482">
        <v>2320.4899999999998</v>
      </c>
    </row>
    <row r="285" spans="1:8" ht="14.4" x14ac:dyDescent="0.3">
      <c r="A285" s="477" t="s">
        <v>186</v>
      </c>
      <c r="B285" s="477" t="s">
        <v>92</v>
      </c>
      <c r="C285" s="478" t="s">
        <v>187</v>
      </c>
      <c r="D285" s="477" t="s">
        <v>49</v>
      </c>
      <c r="E285" s="477" t="s">
        <v>193</v>
      </c>
      <c r="F285" s="477" t="s">
        <v>194</v>
      </c>
      <c r="G285" s="481">
        <v>43437</v>
      </c>
      <c r="H285" s="482">
        <v>1743.61</v>
      </c>
    </row>
    <row r="286" spans="1:8" ht="14.4" x14ac:dyDescent="0.3">
      <c r="A286" s="477" t="s">
        <v>186</v>
      </c>
      <c r="B286" s="477" t="s">
        <v>92</v>
      </c>
      <c r="C286" s="478" t="s">
        <v>187</v>
      </c>
      <c r="D286" s="477" t="s">
        <v>49</v>
      </c>
      <c r="E286" s="477" t="s">
        <v>195</v>
      </c>
      <c r="F286" s="477" t="s">
        <v>196</v>
      </c>
      <c r="G286" s="481">
        <v>43437</v>
      </c>
      <c r="H286" s="482">
        <v>9762.92</v>
      </c>
    </row>
    <row r="287" spans="1:8" ht="14.4" x14ac:dyDescent="0.3">
      <c r="A287" s="477" t="s">
        <v>186</v>
      </c>
      <c r="B287" s="477" t="s">
        <v>92</v>
      </c>
      <c r="C287" s="478" t="s">
        <v>187</v>
      </c>
      <c r="D287" s="477" t="s">
        <v>49</v>
      </c>
      <c r="E287" s="477" t="s">
        <v>197</v>
      </c>
      <c r="F287" s="477" t="s">
        <v>198</v>
      </c>
      <c r="G287" s="481">
        <v>43437</v>
      </c>
      <c r="H287" s="482">
        <v>2527.5</v>
      </c>
    </row>
    <row r="288" spans="1:8" ht="14.4" x14ac:dyDescent="0.3">
      <c r="A288" s="477" t="s">
        <v>186</v>
      </c>
      <c r="B288" s="477" t="s">
        <v>92</v>
      </c>
      <c r="C288" s="478" t="s">
        <v>187</v>
      </c>
      <c r="D288" s="477" t="s">
        <v>49</v>
      </c>
      <c r="E288" s="477" t="s">
        <v>199</v>
      </c>
      <c r="F288" s="477" t="s">
        <v>200</v>
      </c>
      <c r="G288" s="481">
        <v>43437</v>
      </c>
      <c r="H288" s="482">
        <v>16315.82</v>
      </c>
    </row>
    <row r="289" spans="1:8" ht="14.4" x14ac:dyDescent="0.3">
      <c r="A289" s="477" t="s">
        <v>186</v>
      </c>
      <c r="B289" s="477" t="s">
        <v>92</v>
      </c>
      <c r="C289" s="478" t="s">
        <v>187</v>
      </c>
      <c r="D289" s="477" t="s">
        <v>49</v>
      </c>
      <c r="E289" s="477" t="s">
        <v>201</v>
      </c>
      <c r="F289" s="477" t="s">
        <v>202</v>
      </c>
      <c r="G289" s="481">
        <v>43437</v>
      </c>
      <c r="H289" s="482">
        <v>2564.52</v>
      </c>
    </row>
    <row r="290" spans="1:8" ht="14.4" x14ac:dyDescent="0.3">
      <c r="A290" s="477" t="s">
        <v>186</v>
      </c>
      <c r="B290" s="477" t="s">
        <v>92</v>
      </c>
      <c r="C290" s="478" t="s">
        <v>187</v>
      </c>
      <c r="D290" s="477" t="s">
        <v>49</v>
      </c>
      <c r="E290" s="477" t="s">
        <v>203</v>
      </c>
      <c r="F290" s="477" t="s">
        <v>204</v>
      </c>
      <c r="G290" s="481">
        <v>43437</v>
      </c>
      <c r="H290" s="482">
        <v>1274.02</v>
      </c>
    </row>
    <row r="291" spans="1:8" ht="14.4" x14ac:dyDescent="0.3">
      <c r="A291" s="477" t="s">
        <v>186</v>
      </c>
      <c r="B291" s="477" t="s">
        <v>92</v>
      </c>
      <c r="C291" s="478" t="s">
        <v>187</v>
      </c>
      <c r="D291" s="477" t="s">
        <v>49</v>
      </c>
      <c r="E291" s="477" t="s">
        <v>205</v>
      </c>
      <c r="F291" s="477" t="s">
        <v>206</v>
      </c>
      <c r="G291" s="481">
        <v>43437</v>
      </c>
      <c r="H291" s="482">
        <v>3997.11</v>
      </c>
    </row>
    <row r="292" spans="1:8" ht="14.4" x14ac:dyDescent="0.3">
      <c r="A292" s="477" t="s">
        <v>186</v>
      </c>
      <c r="B292" s="477" t="s">
        <v>92</v>
      </c>
      <c r="C292" s="478" t="s">
        <v>187</v>
      </c>
      <c r="D292" s="477" t="s">
        <v>49</v>
      </c>
      <c r="E292" s="477" t="s">
        <v>207</v>
      </c>
      <c r="F292" s="477" t="s">
        <v>208</v>
      </c>
      <c r="G292" s="481">
        <v>43437</v>
      </c>
      <c r="H292" s="482">
        <v>2755.04</v>
      </c>
    </row>
    <row r="293" spans="1:8" ht="14.4" x14ac:dyDescent="0.3">
      <c r="A293" s="477" t="s">
        <v>186</v>
      </c>
      <c r="B293" s="477" t="s">
        <v>92</v>
      </c>
      <c r="C293" s="478" t="s">
        <v>187</v>
      </c>
      <c r="D293" s="477" t="s">
        <v>49</v>
      </c>
      <c r="E293" s="477" t="s">
        <v>209</v>
      </c>
      <c r="F293" s="477" t="s">
        <v>210</v>
      </c>
      <c r="G293" s="481">
        <v>43437</v>
      </c>
      <c r="H293" s="482">
        <v>2320.4899999999998</v>
      </c>
    </row>
    <row r="294" spans="1:8" ht="14.4" x14ac:dyDescent="0.3">
      <c r="A294" s="477" t="s">
        <v>186</v>
      </c>
      <c r="B294" s="477" t="s">
        <v>92</v>
      </c>
      <c r="C294" s="478" t="s">
        <v>187</v>
      </c>
      <c r="D294" s="477" t="s">
        <v>49</v>
      </c>
      <c r="E294" s="477" t="s">
        <v>193</v>
      </c>
      <c r="F294" s="477" t="s">
        <v>194</v>
      </c>
      <c r="G294" s="481">
        <v>43467</v>
      </c>
      <c r="H294" s="482">
        <v>1743.61</v>
      </c>
    </row>
    <row r="295" spans="1:8" ht="14.4" x14ac:dyDescent="0.3">
      <c r="A295" s="477" t="s">
        <v>186</v>
      </c>
      <c r="B295" s="477" t="s">
        <v>92</v>
      </c>
      <c r="C295" s="478" t="s">
        <v>187</v>
      </c>
      <c r="D295" s="477" t="s">
        <v>49</v>
      </c>
      <c r="E295" s="477" t="s">
        <v>195</v>
      </c>
      <c r="F295" s="477" t="s">
        <v>196</v>
      </c>
      <c r="G295" s="481">
        <v>43467</v>
      </c>
      <c r="H295" s="482">
        <v>9762.92</v>
      </c>
    </row>
    <row r="296" spans="1:8" ht="14.4" x14ac:dyDescent="0.3">
      <c r="A296" s="477" t="s">
        <v>186</v>
      </c>
      <c r="B296" s="477" t="s">
        <v>92</v>
      </c>
      <c r="C296" s="478" t="s">
        <v>187</v>
      </c>
      <c r="D296" s="477" t="s">
        <v>49</v>
      </c>
      <c r="E296" s="477" t="s">
        <v>197</v>
      </c>
      <c r="F296" s="477" t="s">
        <v>198</v>
      </c>
      <c r="G296" s="481">
        <v>43467</v>
      </c>
      <c r="H296" s="482">
        <v>2527.5</v>
      </c>
    </row>
    <row r="297" spans="1:8" ht="14.4" x14ac:dyDescent="0.3">
      <c r="A297" s="477" t="s">
        <v>186</v>
      </c>
      <c r="B297" s="477" t="s">
        <v>92</v>
      </c>
      <c r="C297" s="478" t="s">
        <v>187</v>
      </c>
      <c r="D297" s="477" t="s">
        <v>49</v>
      </c>
      <c r="E297" s="477" t="s">
        <v>199</v>
      </c>
      <c r="F297" s="477" t="s">
        <v>200</v>
      </c>
      <c r="G297" s="481">
        <v>43467</v>
      </c>
      <c r="H297" s="482">
        <v>16315.82</v>
      </c>
    </row>
    <row r="298" spans="1:8" ht="14.4" x14ac:dyDescent="0.3">
      <c r="A298" s="477" t="s">
        <v>186</v>
      </c>
      <c r="B298" s="477" t="s">
        <v>92</v>
      </c>
      <c r="C298" s="478" t="s">
        <v>187</v>
      </c>
      <c r="D298" s="477" t="s">
        <v>49</v>
      </c>
      <c r="E298" s="477" t="s">
        <v>201</v>
      </c>
      <c r="F298" s="477" t="s">
        <v>202</v>
      </c>
      <c r="G298" s="481">
        <v>43467</v>
      </c>
      <c r="H298" s="482">
        <v>2564.52</v>
      </c>
    </row>
    <row r="299" spans="1:8" ht="14.4" x14ac:dyDescent="0.3">
      <c r="A299" s="477" t="s">
        <v>186</v>
      </c>
      <c r="B299" s="477" t="s">
        <v>92</v>
      </c>
      <c r="C299" s="478" t="s">
        <v>187</v>
      </c>
      <c r="D299" s="477" t="s">
        <v>49</v>
      </c>
      <c r="E299" s="477" t="s">
        <v>203</v>
      </c>
      <c r="F299" s="477" t="s">
        <v>204</v>
      </c>
      <c r="G299" s="481">
        <v>43467</v>
      </c>
      <c r="H299" s="482">
        <v>1274.02</v>
      </c>
    </row>
    <row r="300" spans="1:8" ht="14.4" x14ac:dyDescent="0.3">
      <c r="A300" s="477" t="s">
        <v>186</v>
      </c>
      <c r="B300" s="477" t="s">
        <v>92</v>
      </c>
      <c r="C300" s="478" t="s">
        <v>187</v>
      </c>
      <c r="D300" s="477" t="s">
        <v>49</v>
      </c>
      <c r="E300" s="477" t="s">
        <v>205</v>
      </c>
      <c r="F300" s="477" t="s">
        <v>206</v>
      </c>
      <c r="G300" s="481">
        <v>43467</v>
      </c>
      <c r="H300" s="482">
        <v>3997.11</v>
      </c>
    </row>
    <row r="301" spans="1:8" ht="14.4" x14ac:dyDescent="0.3">
      <c r="A301" s="477" t="s">
        <v>186</v>
      </c>
      <c r="B301" s="477" t="s">
        <v>92</v>
      </c>
      <c r="C301" s="478" t="s">
        <v>187</v>
      </c>
      <c r="D301" s="477" t="s">
        <v>49</v>
      </c>
      <c r="E301" s="477" t="s">
        <v>207</v>
      </c>
      <c r="F301" s="477" t="s">
        <v>208</v>
      </c>
      <c r="G301" s="481">
        <v>43467</v>
      </c>
      <c r="H301" s="482">
        <v>2755.04</v>
      </c>
    </row>
    <row r="302" spans="1:8" ht="14.4" x14ac:dyDescent="0.3">
      <c r="A302" s="477" t="s">
        <v>186</v>
      </c>
      <c r="B302" s="477" t="s">
        <v>92</v>
      </c>
      <c r="C302" s="478" t="s">
        <v>187</v>
      </c>
      <c r="D302" s="477" t="s">
        <v>49</v>
      </c>
      <c r="E302" s="477" t="s">
        <v>209</v>
      </c>
      <c r="F302" s="477" t="s">
        <v>210</v>
      </c>
      <c r="G302" s="481">
        <v>43467</v>
      </c>
      <c r="H302" s="482">
        <v>2320.4899999999998</v>
      </c>
    </row>
    <row r="303" spans="1:8" ht="14.4" x14ac:dyDescent="0.3">
      <c r="A303" s="483" t="s">
        <v>186</v>
      </c>
      <c r="B303" s="483" t="s">
        <v>92</v>
      </c>
      <c r="C303" s="484" t="s">
        <v>187</v>
      </c>
      <c r="D303" s="483" t="s">
        <v>49</v>
      </c>
      <c r="E303" s="483" t="s">
        <v>193</v>
      </c>
      <c r="F303" s="483" t="s">
        <v>194</v>
      </c>
      <c r="G303" s="485">
        <v>43497</v>
      </c>
      <c r="H303" s="486">
        <v>1743.61</v>
      </c>
    </row>
    <row r="304" spans="1:8" ht="14.4" x14ac:dyDescent="0.3">
      <c r="A304" s="483" t="s">
        <v>186</v>
      </c>
      <c r="B304" s="483" t="s">
        <v>92</v>
      </c>
      <c r="C304" s="484" t="s">
        <v>187</v>
      </c>
      <c r="D304" s="483" t="s">
        <v>49</v>
      </c>
      <c r="E304" s="483" t="s">
        <v>195</v>
      </c>
      <c r="F304" s="483" t="s">
        <v>196</v>
      </c>
      <c r="G304" s="485">
        <v>43497</v>
      </c>
      <c r="H304" s="486">
        <v>9762.92</v>
      </c>
    </row>
    <row r="305" spans="1:8" ht="14.4" x14ac:dyDescent="0.3">
      <c r="A305" s="483" t="s">
        <v>186</v>
      </c>
      <c r="B305" s="483" t="s">
        <v>92</v>
      </c>
      <c r="C305" s="484" t="s">
        <v>187</v>
      </c>
      <c r="D305" s="483" t="s">
        <v>49</v>
      </c>
      <c r="E305" s="483" t="s">
        <v>197</v>
      </c>
      <c r="F305" s="483" t="s">
        <v>198</v>
      </c>
      <c r="G305" s="485">
        <v>43497</v>
      </c>
      <c r="H305" s="486">
        <v>2527.5</v>
      </c>
    </row>
    <row r="306" spans="1:8" ht="14.4" x14ac:dyDescent="0.3">
      <c r="A306" s="483" t="s">
        <v>186</v>
      </c>
      <c r="B306" s="483" t="s">
        <v>92</v>
      </c>
      <c r="C306" s="484" t="s">
        <v>187</v>
      </c>
      <c r="D306" s="483" t="s">
        <v>49</v>
      </c>
      <c r="E306" s="483" t="s">
        <v>199</v>
      </c>
      <c r="F306" s="483" t="s">
        <v>200</v>
      </c>
      <c r="G306" s="485">
        <v>43497</v>
      </c>
      <c r="H306" s="486">
        <v>16315.82</v>
      </c>
    </row>
    <row r="307" spans="1:8" ht="14.4" x14ac:dyDescent="0.3">
      <c r="A307" s="483" t="s">
        <v>186</v>
      </c>
      <c r="B307" s="483" t="s">
        <v>92</v>
      </c>
      <c r="C307" s="484" t="s">
        <v>187</v>
      </c>
      <c r="D307" s="483" t="s">
        <v>49</v>
      </c>
      <c r="E307" s="483" t="s">
        <v>201</v>
      </c>
      <c r="F307" s="483" t="s">
        <v>202</v>
      </c>
      <c r="G307" s="485">
        <v>43497</v>
      </c>
      <c r="H307" s="486">
        <v>2564.52</v>
      </c>
    </row>
    <row r="308" spans="1:8" ht="14.4" x14ac:dyDescent="0.3">
      <c r="A308" s="483" t="s">
        <v>186</v>
      </c>
      <c r="B308" s="483" t="s">
        <v>92</v>
      </c>
      <c r="C308" s="484" t="s">
        <v>187</v>
      </c>
      <c r="D308" s="483" t="s">
        <v>49</v>
      </c>
      <c r="E308" s="483" t="s">
        <v>203</v>
      </c>
      <c r="F308" s="483" t="s">
        <v>204</v>
      </c>
      <c r="G308" s="485">
        <v>43497</v>
      </c>
      <c r="H308" s="486">
        <v>1274.02</v>
      </c>
    </row>
    <row r="309" spans="1:8" ht="14.4" x14ac:dyDescent="0.3">
      <c r="A309" s="483" t="s">
        <v>186</v>
      </c>
      <c r="B309" s="483" t="s">
        <v>92</v>
      </c>
      <c r="C309" s="484" t="s">
        <v>187</v>
      </c>
      <c r="D309" s="483" t="s">
        <v>49</v>
      </c>
      <c r="E309" s="483" t="s">
        <v>205</v>
      </c>
      <c r="F309" s="483" t="s">
        <v>206</v>
      </c>
      <c r="G309" s="485">
        <v>43497</v>
      </c>
      <c r="H309" s="486">
        <v>3997.11</v>
      </c>
    </row>
    <row r="310" spans="1:8" ht="14.4" x14ac:dyDescent="0.3">
      <c r="A310" s="483" t="s">
        <v>186</v>
      </c>
      <c r="B310" s="483" t="s">
        <v>92</v>
      </c>
      <c r="C310" s="484" t="s">
        <v>187</v>
      </c>
      <c r="D310" s="483" t="s">
        <v>49</v>
      </c>
      <c r="E310" s="483" t="s">
        <v>207</v>
      </c>
      <c r="F310" s="483" t="s">
        <v>208</v>
      </c>
      <c r="G310" s="485">
        <v>43497</v>
      </c>
      <c r="H310" s="486">
        <v>2755.04</v>
      </c>
    </row>
    <row r="311" spans="1:8" ht="14.4" x14ac:dyDescent="0.3">
      <c r="A311" s="483" t="s">
        <v>186</v>
      </c>
      <c r="B311" s="483" t="s">
        <v>92</v>
      </c>
      <c r="C311" s="484" t="s">
        <v>187</v>
      </c>
      <c r="D311" s="483" t="s">
        <v>49</v>
      </c>
      <c r="E311" s="483" t="s">
        <v>209</v>
      </c>
      <c r="F311" s="483" t="s">
        <v>210</v>
      </c>
      <c r="G311" s="485">
        <v>43497</v>
      </c>
      <c r="H311" s="486">
        <v>2320.4899999999998</v>
      </c>
    </row>
    <row r="312" spans="1:8" ht="14.4" x14ac:dyDescent="0.3">
      <c r="A312" s="483" t="s">
        <v>186</v>
      </c>
      <c r="B312" s="483" t="s">
        <v>92</v>
      </c>
      <c r="C312" s="484" t="s">
        <v>187</v>
      </c>
      <c r="D312" s="483" t="s">
        <v>49</v>
      </c>
      <c r="E312" s="483" t="s">
        <v>193</v>
      </c>
      <c r="F312" s="483" t="s">
        <v>194</v>
      </c>
      <c r="G312" s="485">
        <v>43525</v>
      </c>
      <c r="H312" s="486">
        <v>1743.61</v>
      </c>
    </row>
    <row r="313" spans="1:8" ht="14.4" x14ac:dyDescent="0.3">
      <c r="A313" s="483" t="s">
        <v>186</v>
      </c>
      <c r="B313" s="483" t="s">
        <v>92</v>
      </c>
      <c r="C313" s="484" t="s">
        <v>187</v>
      </c>
      <c r="D313" s="483" t="s">
        <v>49</v>
      </c>
      <c r="E313" s="483" t="s">
        <v>195</v>
      </c>
      <c r="F313" s="483" t="s">
        <v>196</v>
      </c>
      <c r="G313" s="485">
        <v>43525</v>
      </c>
      <c r="H313" s="486">
        <v>9762.92</v>
      </c>
    </row>
    <row r="314" spans="1:8" ht="14.4" x14ac:dyDescent="0.3">
      <c r="A314" s="483" t="s">
        <v>186</v>
      </c>
      <c r="B314" s="483" t="s">
        <v>92</v>
      </c>
      <c r="C314" s="484" t="s">
        <v>187</v>
      </c>
      <c r="D314" s="483" t="s">
        <v>49</v>
      </c>
      <c r="E314" s="483" t="s">
        <v>197</v>
      </c>
      <c r="F314" s="483" t="s">
        <v>198</v>
      </c>
      <c r="G314" s="485">
        <v>43525</v>
      </c>
      <c r="H314" s="486">
        <v>2527.5</v>
      </c>
    </row>
    <row r="315" spans="1:8" ht="14.4" x14ac:dyDescent="0.3">
      <c r="A315" s="483" t="s">
        <v>186</v>
      </c>
      <c r="B315" s="483" t="s">
        <v>92</v>
      </c>
      <c r="C315" s="484" t="s">
        <v>187</v>
      </c>
      <c r="D315" s="483" t="s">
        <v>49</v>
      </c>
      <c r="E315" s="483" t="s">
        <v>199</v>
      </c>
      <c r="F315" s="483" t="s">
        <v>200</v>
      </c>
      <c r="G315" s="485">
        <v>43525</v>
      </c>
      <c r="H315" s="486">
        <v>16315.82</v>
      </c>
    </row>
    <row r="316" spans="1:8" ht="14.4" x14ac:dyDescent="0.3">
      <c r="A316" s="483" t="s">
        <v>186</v>
      </c>
      <c r="B316" s="483" t="s">
        <v>92</v>
      </c>
      <c r="C316" s="484" t="s">
        <v>187</v>
      </c>
      <c r="D316" s="483" t="s">
        <v>49</v>
      </c>
      <c r="E316" s="483" t="s">
        <v>201</v>
      </c>
      <c r="F316" s="483" t="s">
        <v>202</v>
      </c>
      <c r="G316" s="485">
        <v>43525</v>
      </c>
      <c r="H316" s="486">
        <v>2564.52</v>
      </c>
    </row>
    <row r="317" spans="1:8" ht="14.4" x14ac:dyDescent="0.3">
      <c r="A317" s="483" t="s">
        <v>186</v>
      </c>
      <c r="B317" s="483" t="s">
        <v>92</v>
      </c>
      <c r="C317" s="484" t="s">
        <v>187</v>
      </c>
      <c r="D317" s="483" t="s">
        <v>49</v>
      </c>
      <c r="E317" s="483" t="s">
        <v>203</v>
      </c>
      <c r="F317" s="483" t="s">
        <v>204</v>
      </c>
      <c r="G317" s="485">
        <v>43525</v>
      </c>
      <c r="H317" s="486">
        <v>1274.02</v>
      </c>
    </row>
    <row r="318" spans="1:8" ht="14.4" x14ac:dyDescent="0.3">
      <c r="A318" s="483" t="s">
        <v>186</v>
      </c>
      <c r="B318" s="483" t="s">
        <v>92</v>
      </c>
      <c r="C318" s="484" t="s">
        <v>187</v>
      </c>
      <c r="D318" s="483" t="s">
        <v>49</v>
      </c>
      <c r="E318" s="483" t="s">
        <v>205</v>
      </c>
      <c r="F318" s="483" t="s">
        <v>206</v>
      </c>
      <c r="G318" s="485">
        <v>43525</v>
      </c>
      <c r="H318" s="486">
        <v>3997.11</v>
      </c>
    </row>
    <row r="319" spans="1:8" ht="14.4" x14ac:dyDescent="0.3">
      <c r="A319" s="483" t="s">
        <v>186</v>
      </c>
      <c r="B319" s="483" t="s">
        <v>92</v>
      </c>
      <c r="C319" s="484" t="s">
        <v>187</v>
      </c>
      <c r="D319" s="483" t="s">
        <v>49</v>
      </c>
      <c r="E319" s="483" t="s">
        <v>207</v>
      </c>
      <c r="F319" s="483" t="s">
        <v>208</v>
      </c>
      <c r="G319" s="485">
        <v>43525</v>
      </c>
      <c r="H319" s="486">
        <v>2755.04</v>
      </c>
    </row>
    <row r="320" spans="1:8" ht="14.4" x14ac:dyDescent="0.3">
      <c r="A320" s="483" t="s">
        <v>186</v>
      </c>
      <c r="B320" s="483" t="s">
        <v>92</v>
      </c>
      <c r="C320" s="484" t="s">
        <v>187</v>
      </c>
      <c r="D320" s="483" t="s">
        <v>49</v>
      </c>
      <c r="E320" s="483" t="s">
        <v>209</v>
      </c>
      <c r="F320" s="483" t="s">
        <v>210</v>
      </c>
      <c r="G320" s="485">
        <v>43525</v>
      </c>
      <c r="H320" s="486">
        <v>2320.4899999999998</v>
      </c>
    </row>
    <row r="321" spans="1:8" ht="14.4" x14ac:dyDescent="0.3">
      <c r="A321" s="483" t="s">
        <v>186</v>
      </c>
      <c r="B321" s="483" t="s">
        <v>92</v>
      </c>
      <c r="C321" s="484" t="s">
        <v>187</v>
      </c>
      <c r="D321" s="483" t="s">
        <v>49</v>
      </c>
      <c r="E321" s="483" t="s">
        <v>193</v>
      </c>
      <c r="F321" s="483" t="s">
        <v>194</v>
      </c>
      <c r="G321" s="485">
        <v>43556</v>
      </c>
      <c r="H321" s="486">
        <v>1743.61</v>
      </c>
    </row>
    <row r="322" spans="1:8" ht="14.4" x14ac:dyDescent="0.3">
      <c r="A322" s="483" t="s">
        <v>186</v>
      </c>
      <c r="B322" s="483" t="s">
        <v>92</v>
      </c>
      <c r="C322" s="484" t="s">
        <v>187</v>
      </c>
      <c r="D322" s="483" t="s">
        <v>49</v>
      </c>
      <c r="E322" s="483" t="s">
        <v>195</v>
      </c>
      <c r="F322" s="483" t="s">
        <v>196</v>
      </c>
      <c r="G322" s="485">
        <v>43556</v>
      </c>
      <c r="H322" s="486">
        <v>9762.92</v>
      </c>
    </row>
    <row r="323" spans="1:8" ht="14.4" x14ac:dyDescent="0.3">
      <c r="A323" s="483" t="s">
        <v>186</v>
      </c>
      <c r="B323" s="483" t="s">
        <v>92</v>
      </c>
      <c r="C323" s="484" t="s">
        <v>187</v>
      </c>
      <c r="D323" s="483" t="s">
        <v>49</v>
      </c>
      <c r="E323" s="483" t="s">
        <v>197</v>
      </c>
      <c r="F323" s="483" t="s">
        <v>198</v>
      </c>
      <c r="G323" s="485">
        <v>43556</v>
      </c>
      <c r="H323" s="486">
        <v>2527.5</v>
      </c>
    </row>
    <row r="324" spans="1:8" ht="14.4" x14ac:dyDescent="0.3">
      <c r="A324" s="483" t="s">
        <v>186</v>
      </c>
      <c r="B324" s="483" t="s">
        <v>92</v>
      </c>
      <c r="C324" s="484" t="s">
        <v>187</v>
      </c>
      <c r="D324" s="483" t="s">
        <v>49</v>
      </c>
      <c r="E324" s="483" t="s">
        <v>199</v>
      </c>
      <c r="F324" s="483" t="s">
        <v>200</v>
      </c>
      <c r="G324" s="485">
        <v>43556</v>
      </c>
      <c r="H324" s="486">
        <v>16315.82</v>
      </c>
    </row>
    <row r="325" spans="1:8" ht="14.4" x14ac:dyDescent="0.3">
      <c r="A325" s="483" t="s">
        <v>186</v>
      </c>
      <c r="B325" s="483" t="s">
        <v>92</v>
      </c>
      <c r="C325" s="484" t="s">
        <v>187</v>
      </c>
      <c r="D325" s="483" t="s">
        <v>49</v>
      </c>
      <c r="E325" s="483" t="s">
        <v>201</v>
      </c>
      <c r="F325" s="483" t="s">
        <v>202</v>
      </c>
      <c r="G325" s="485">
        <v>43556</v>
      </c>
      <c r="H325" s="486">
        <v>2564.52</v>
      </c>
    </row>
    <row r="326" spans="1:8" ht="14.4" x14ac:dyDescent="0.3">
      <c r="A326" s="483" t="s">
        <v>186</v>
      </c>
      <c r="B326" s="483" t="s">
        <v>92</v>
      </c>
      <c r="C326" s="484" t="s">
        <v>187</v>
      </c>
      <c r="D326" s="483" t="s">
        <v>49</v>
      </c>
      <c r="E326" s="483" t="s">
        <v>203</v>
      </c>
      <c r="F326" s="483" t="s">
        <v>204</v>
      </c>
      <c r="G326" s="485">
        <v>43556</v>
      </c>
      <c r="H326" s="486">
        <v>1274.02</v>
      </c>
    </row>
    <row r="327" spans="1:8" ht="14.4" x14ac:dyDescent="0.3">
      <c r="A327" s="483" t="s">
        <v>186</v>
      </c>
      <c r="B327" s="483" t="s">
        <v>92</v>
      </c>
      <c r="C327" s="484" t="s">
        <v>187</v>
      </c>
      <c r="D327" s="483" t="s">
        <v>49</v>
      </c>
      <c r="E327" s="483" t="s">
        <v>205</v>
      </c>
      <c r="F327" s="483" t="s">
        <v>206</v>
      </c>
      <c r="G327" s="485">
        <v>43556</v>
      </c>
      <c r="H327" s="486">
        <v>3997.11</v>
      </c>
    </row>
    <row r="328" spans="1:8" ht="14.4" x14ac:dyDescent="0.3">
      <c r="A328" s="483" t="s">
        <v>186</v>
      </c>
      <c r="B328" s="483" t="s">
        <v>92</v>
      </c>
      <c r="C328" s="484" t="s">
        <v>187</v>
      </c>
      <c r="D328" s="483" t="s">
        <v>49</v>
      </c>
      <c r="E328" s="483" t="s">
        <v>207</v>
      </c>
      <c r="F328" s="483" t="s">
        <v>208</v>
      </c>
      <c r="G328" s="485">
        <v>43556</v>
      </c>
      <c r="H328" s="486">
        <v>2755.04</v>
      </c>
    </row>
    <row r="329" spans="1:8" ht="14.4" x14ac:dyDescent="0.3">
      <c r="A329" s="483" t="s">
        <v>186</v>
      </c>
      <c r="B329" s="483" t="s">
        <v>92</v>
      </c>
      <c r="C329" s="484" t="s">
        <v>187</v>
      </c>
      <c r="D329" s="483" t="s">
        <v>49</v>
      </c>
      <c r="E329" s="483" t="s">
        <v>209</v>
      </c>
      <c r="F329" s="483" t="s">
        <v>210</v>
      </c>
      <c r="G329" s="485">
        <v>43556</v>
      </c>
      <c r="H329" s="486">
        <v>2320.4899999999998</v>
      </c>
    </row>
    <row r="330" spans="1:8" ht="14.4" x14ac:dyDescent="0.3">
      <c r="A330" s="483" t="s">
        <v>186</v>
      </c>
      <c r="B330" s="483" t="s">
        <v>92</v>
      </c>
      <c r="C330" s="484" t="s">
        <v>187</v>
      </c>
      <c r="D330" s="483" t="s">
        <v>49</v>
      </c>
      <c r="E330" s="483" t="s">
        <v>193</v>
      </c>
      <c r="F330" s="483" t="s">
        <v>194</v>
      </c>
      <c r="G330" s="485">
        <v>43586</v>
      </c>
      <c r="H330" s="486">
        <v>1743.61</v>
      </c>
    </row>
    <row r="331" spans="1:8" ht="14.4" x14ac:dyDescent="0.3">
      <c r="A331" s="483" t="s">
        <v>186</v>
      </c>
      <c r="B331" s="483" t="s">
        <v>92</v>
      </c>
      <c r="C331" s="484" t="s">
        <v>187</v>
      </c>
      <c r="D331" s="483" t="s">
        <v>49</v>
      </c>
      <c r="E331" s="483" t="s">
        <v>195</v>
      </c>
      <c r="F331" s="483" t="s">
        <v>196</v>
      </c>
      <c r="G331" s="485">
        <v>43586</v>
      </c>
      <c r="H331" s="486">
        <v>9762.92</v>
      </c>
    </row>
    <row r="332" spans="1:8" ht="14.4" x14ac:dyDescent="0.3">
      <c r="A332" s="483" t="s">
        <v>186</v>
      </c>
      <c r="B332" s="483" t="s">
        <v>92</v>
      </c>
      <c r="C332" s="484" t="s">
        <v>187</v>
      </c>
      <c r="D332" s="483" t="s">
        <v>49</v>
      </c>
      <c r="E332" s="483" t="s">
        <v>197</v>
      </c>
      <c r="F332" s="483" t="s">
        <v>198</v>
      </c>
      <c r="G332" s="485">
        <v>43586</v>
      </c>
      <c r="H332" s="486">
        <v>2527.5</v>
      </c>
    </row>
    <row r="333" spans="1:8" ht="14.4" x14ac:dyDescent="0.3">
      <c r="A333" s="483" t="s">
        <v>186</v>
      </c>
      <c r="B333" s="483" t="s">
        <v>92</v>
      </c>
      <c r="C333" s="484" t="s">
        <v>187</v>
      </c>
      <c r="D333" s="483" t="s">
        <v>49</v>
      </c>
      <c r="E333" s="483" t="s">
        <v>199</v>
      </c>
      <c r="F333" s="483" t="s">
        <v>200</v>
      </c>
      <c r="G333" s="485">
        <v>43586</v>
      </c>
      <c r="H333" s="486">
        <v>16315.82</v>
      </c>
    </row>
    <row r="334" spans="1:8" ht="14.4" x14ac:dyDescent="0.3">
      <c r="A334" s="483" t="s">
        <v>186</v>
      </c>
      <c r="B334" s="483" t="s">
        <v>92</v>
      </c>
      <c r="C334" s="484" t="s">
        <v>187</v>
      </c>
      <c r="D334" s="483" t="s">
        <v>49</v>
      </c>
      <c r="E334" s="483" t="s">
        <v>201</v>
      </c>
      <c r="F334" s="483" t="s">
        <v>202</v>
      </c>
      <c r="G334" s="485">
        <v>43586</v>
      </c>
      <c r="H334" s="486">
        <v>2564.52</v>
      </c>
    </row>
    <row r="335" spans="1:8" ht="14.4" x14ac:dyDescent="0.3">
      <c r="A335" s="483" t="s">
        <v>186</v>
      </c>
      <c r="B335" s="483" t="s">
        <v>92</v>
      </c>
      <c r="C335" s="484" t="s">
        <v>187</v>
      </c>
      <c r="D335" s="483" t="s">
        <v>49</v>
      </c>
      <c r="E335" s="483" t="s">
        <v>203</v>
      </c>
      <c r="F335" s="483" t="s">
        <v>204</v>
      </c>
      <c r="G335" s="485">
        <v>43586</v>
      </c>
      <c r="H335" s="486">
        <v>1274.02</v>
      </c>
    </row>
    <row r="336" spans="1:8" ht="14.4" x14ac:dyDescent="0.3">
      <c r="A336" s="483" t="s">
        <v>186</v>
      </c>
      <c r="B336" s="483" t="s">
        <v>92</v>
      </c>
      <c r="C336" s="484" t="s">
        <v>187</v>
      </c>
      <c r="D336" s="483" t="s">
        <v>49</v>
      </c>
      <c r="E336" s="483" t="s">
        <v>205</v>
      </c>
      <c r="F336" s="483" t="s">
        <v>206</v>
      </c>
      <c r="G336" s="485">
        <v>43586</v>
      </c>
      <c r="H336" s="486">
        <v>3997.11</v>
      </c>
    </row>
    <row r="337" spans="1:8" ht="14.4" x14ac:dyDescent="0.3">
      <c r="A337" s="483" t="s">
        <v>186</v>
      </c>
      <c r="B337" s="483" t="s">
        <v>92</v>
      </c>
      <c r="C337" s="484" t="s">
        <v>187</v>
      </c>
      <c r="D337" s="483" t="s">
        <v>49</v>
      </c>
      <c r="E337" s="483" t="s">
        <v>207</v>
      </c>
      <c r="F337" s="483" t="s">
        <v>208</v>
      </c>
      <c r="G337" s="485">
        <v>43586</v>
      </c>
      <c r="H337" s="486">
        <v>2755.04</v>
      </c>
    </row>
    <row r="338" spans="1:8" ht="14.4" x14ac:dyDescent="0.3">
      <c r="A338" s="483" t="s">
        <v>186</v>
      </c>
      <c r="B338" s="483" t="s">
        <v>92</v>
      </c>
      <c r="C338" s="484" t="s">
        <v>187</v>
      </c>
      <c r="D338" s="483" t="s">
        <v>49</v>
      </c>
      <c r="E338" s="483" t="s">
        <v>209</v>
      </c>
      <c r="F338" s="483" t="s">
        <v>210</v>
      </c>
      <c r="G338" s="485">
        <v>43586</v>
      </c>
      <c r="H338" s="486">
        <v>2320.4899999999998</v>
      </c>
    </row>
    <row r="339" spans="1:8" ht="14.4" x14ac:dyDescent="0.3">
      <c r="A339" s="483" t="s">
        <v>186</v>
      </c>
      <c r="B339" s="483" t="s">
        <v>92</v>
      </c>
      <c r="C339" s="484" t="s">
        <v>187</v>
      </c>
      <c r="D339" s="483" t="s">
        <v>49</v>
      </c>
      <c r="E339" s="483" t="s">
        <v>193</v>
      </c>
      <c r="F339" s="483" t="s">
        <v>194</v>
      </c>
      <c r="G339" s="485">
        <v>43619</v>
      </c>
      <c r="H339" s="486">
        <v>1743.61</v>
      </c>
    </row>
    <row r="340" spans="1:8" ht="14.4" x14ac:dyDescent="0.3">
      <c r="A340" s="483" t="s">
        <v>186</v>
      </c>
      <c r="B340" s="483" t="s">
        <v>92</v>
      </c>
      <c r="C340" s="484" t="s">
        <v>187</v>
      </c>
      <c r="D340" s="483" t="s">
        <v>49</v>
      </c>
      <c r="E340" s="483" t="s">
        <v>195</v>
      </c>
      <c r="F340" s="483" t="s">
        <v>196</v>
      </c>
      <c r="G340" s="485">
        <v>43619</v>
      </c>
      <c r="H340" s="486">
        <v>9762.92</v>
      </c>
    </row>
    <row r="341" spans="1:8" ht="14.4" x14ac:dyDescent="0.3">
      <c r="A341" s="483" t="s">
        <v>186</v>
      </c>
      <c r="B341" s="483" t="s">
        <v>92</v>
      </c>
      <c r="C341" s="484" t="s">
        <v>187</v>
      </c>
      <c r="D341" s="483" t="s">
        <v>49</v>
      </c>
      <c r="E341" s="483" t="s">
        <v>197</v>
      </c>
      <c r="F341" s="483" t="s">
        <v>198</v>
      </c>
      <c r="G341" s="485">
        <v>43619</v>
      </c>
      <c r="H341" s="486">
        <v>2527.5</v>
      </c>
    </row>
    <row r="342" spans="1:8" ht="14.4" x14ac:dyDescent="0.3">
      <c r="A342" s="483" t="s">
        <v>186</v>
      </c>
      <c r="B342" s="483" t="s">
        <v>92</v>
      </c>
      <c r="C342" s="484" t="s">
        <v>187</v>
      </c>
      <c r="D342" s="483" t="s">
        <v>49</v>
      </c>
      <c r="E342" s="483" t="s">
        <v>199</v>
      </c>
      <c r="F342" s="483" t="s">
        <v>200</v>
      </c>
      <c r="G342" s="485">
        <v>43619</v>
      </c>
      <c r="H342" s="486">
        <v>16315.82</v>
      </c>
    </row>
    <row r="343" spans="1:8" ht="14.4" x14ac:dyDescent="0.3">
      <c r="A343" s="483" t="s">
        <v>186</v>
      </c>
      <c r="B343" s="483" t="s">
        <v>92</v>
      </c>
      <c r="C343" s="484" t="s">
        <v>187</v>
      </c>
      <c r="D343" s="483" t="s">
        <v>49</v>
      </c>
      <c r="E343" s="483" t="s">
        <v>201</v>
      </c>
      <c r="F343" s="483" t="s">
        <v>202</v>
      </c>
      <c r="G343" s="485">
        <v>43619</v>
      </c>
      <c r="H343" s="486">
        <v>2564.52</v>
      </c>
    </row>
    <row r="344" spans="1:8" ht="14.4" x14ac:dyDescent="0.3">
      <c r="A344" s="483" t="s">
        <v>186</v>
      </c>
      <c r="B344" s="483" t="s">
        <v>92</v>
      </c>
      <c r="C344" s="484" t="s">
        <v>187</v>
      </c>
      <c r="D344" s="483" t="s">
        <v>49</v>
      </c>
      <c r="E344" s="483" t="s">
        <v>203</v>
      </c>
      <c r="F344" s="483" t="s">
        <v>204</v>
      </c>
      <c r="G344" s="485">
        <v>43619</v>
      </c>
      <c r="H344" s="486">
        <v>1274.02</v>
      </c>
    </row>
    <row r="345" spans="1:8" ht="14.4" x14ac:dyDescent="0.3">
      <c r="A345" s="483" t="s">
        <v>186</v>
      </c>
      <c r="B345" s="483" t="s">
        <v>92</v>
      </c>
      <c r="C345" s="484" t="s">
        <v>187</v>
      </c>
      <c r="D345" s="483" t="s">
        <v>49</v>
      </c>
      <c r="E345" s="483" t="s">
        <v>205</v>
      </c>
      <c r="F345" s="483" t="s">
        <v>206</v>
      </c>
      <c r="G345" s="485">
        <v>43619</v>
      </c>
      <c r="H345" s="486">
        <v>3997.11</v>
      </c>
    </row>
    <row r="346" spans="1:8" ht="14.4" x14ac:dyDescent="0.3">
      <c r="A346" s="483" t="s">
        <v>186</v>
      </c>
      <c r="B346" s="483" t="s">
        <v>92</v>
      </c>
      <c r="C346" s="484" t="s">
        <v>187</v>
      </c>
      <c r="D346" s="483" t="s">
        <v>49</v>
      </c>
      <c r="E346" s="483" t="s">
        <v>207</v>
      </c>
      <c r="F346" s="483" t="s">
        <v>208</v>
      </c>
      <c r="G346" s="485">
        <v>43619</v>
      </c>
      <c r="H346" s="486">
        <v>2755.04</v>
      </c>
    </row>
    <row r="347" spans="1:8" ht="14.4" x14ac:dyDescent="0.3">
      <c r="A347" s="483" t="s">
        <v>186</v>
      </c>
      <c r="B347" s="483" t="s">
        <v>92</v>
      </c>
      <c r="C347" s="484" t="s">
        <v>187</v>
      </c>
      <c r="D347" s="483" t="s">
        <v>49</v>
      </c>
      <c r="E347" s="483" t="s">
        <v>209</v>
      </c>
      <c r="F347" s="483" t="s">
        <v>210</v>
      </c>
      <c r="G347" s="485">
        <v>43619</v>
      </c>
      <c r="H347" s="486">
        <v>2320.4899999999998</v>
      </c>
    </row>
    <row r="348" spans="1:8" ht="14.4" x14ac:dyDescent="0.3">
      <c r="A348" s="483" t="s">
        <v>186</v>
      </c>
      <c r="B348" s="483" t="s">
        <v>92</v>
      </c>
      <c r="C348" s="484" t="s">
        <v>187</v>
      </c>
      <c r="D348" s="483" t="s">
        <v>49</v>
      </c>
      <c r="E348" s="483" t="s">
        <v>193</v>
      </c>
      <c r="F348" s="483" t="s">
        <v>194</v>
      </c>
      <c r="G348" s="485">
        <v>43647</v>
      </c>
      <c r="H348" s="486">
        <v>1743.61</v>
      </c>
    </row>
    <row r="349" spans="1:8" ht="14.4" x14ac:dyDescent="0.3">
      <c r="A349" s="483" t="s">
        <v>186</v>
      </c>
      <c r="B349" s="483" t="s">
        <v>92</v>
      </c>
      <c r="C349" s="484" t="s">
        <v>187</v>
      </c>
      <c r="D349" s="483" t="s">
        <v>49</v>
      </c>
      <c r="E349" s="483" t="s">
        <v>195</v>
      </c>
      <c r="F349" s="483" t="s">
        <v>196</v>
      </c>
      <c r="G349" s="485">
        <v>43647</v>
      </c>
      <c r="H349" s="486">
        <v>9762.92</v>
      </c>
    </row>
    <row r="350" spans="1:8" ht="14.4" x14ac:dyDescent="0.3">
      <c r="A350" s="483" t="s">
        <v>186</v>
      </c>
      <c r="B350" s="483" t="s">
        <v>92</v>
      </c>
      <c r="C350" s="484" t="s">
        <v>187</v>
      </c>
      <c r="D350" s="483" t="s">
        <v>49</v>
      </c>
      <c r="E350" s="483" t="s">
        <v>197</v>
      </c>
      <c r="F350" s="483" t="s">
        <v>198</v>
      </c>
      <c r="G350" s="485">
        <v>43647</v>
      </c>
      <c r="H350" s="486">
        <v>2527.5</v>
      </c>
    </row>
    <row r="351" spans="1:8" ht="14.4" x14ac:dyDescent="0.3">
      <c r="A351" s="483" t="s">
        <v>186</v>
      </c>
      <c r="B351" s="483" t="s">
        <v>92</v>
      </c>
      <c r="C351" s="484" t="s">
        <v>187</v>
      </c>
      <c r="D351" s="483" t="s">
        <v>49</v>
      </c>
      <c r="E351" s="483" t="s">
        <v>199</v>
      </c>
      <c r="F351" s="483" t="s">
        <v>200</v>
      </c>
      <c r="G351" s="485">
        <v>43647</v>
      </c>
      <c r="H351" s="486">
        <v>16315.82</v>
      </c>
    </row>
    <row r="352" spans="1:8" ht="14.4" x14ac:dyDescent="0.3">
      <c r="A352" s="483" t="s">
        <v>186</v>
      </c>
      <c r="B352" s="483" t="s">
        <v>92</v>
      </c>
      <c r="C352" s="484" t="s">
        <v>187</v>
      </c>
      <c r="D352" s="483" t="s">
        <v>49</v>
      </c>
      <c r="E352" s="483" t="s">
        <v>201</v>
      </c>
      <c r="F352" s="483" t="s">
        <v>202</v>
      </c>
      <c r="G352" s="485">
        <v>43647</v>
      </c>
      <c r="H352" s="486">
        <v>2564.52</v>
      </c>
    </row>
    <row r="353" spans="1:13" ht="14.4" x14ac:dyDescent="0.3">
      <c r="A353" s="483" t="s">
        <v>186</v>
      </c>
      <c r="B353" s="483" t="s">
        <v>92</v>
      </c>
      <c r="C353" s="484" t="s">
        <v>187</v>
      </c>
      <c r="D353" s="483" t="s">
        <v>49</v>
      </c>
      <c r="E353" s="483" t="s">
        <v>203</v>
      </c>
      <c r="F353" s="483" t="s">
        <v>204</v>
      </c>
      <c r="G353" s="485">
        <v>43647</v>
      </c>
      <c r="H353" s="486">
        <v>1274.02</v>
      </c>
    </row>
    <row r="354" spans="1:13" ht="14.4" x14ac:dyDescent="0.3">
      <c r="A354" s="483" t="s">
        <v>186</v>
      </c>
      <c r="B354" s="483" t="s">
        <v>92</v>
      </c>
      <c r="C354" s="484" t="s">
        <v>187</v>
      </c>
      <c r="D354" s="483" t="s">
        <v>49</v>
      </c>
      <c r="E354" s="483" t="s">
        <v>205</v>
      </c>
      <c r="F354" s="483" t="s">
        <v>206</v>
      </c>
      <c r="G354" s="485">
        <v>43647</v>
      </c>
      <c r="H354" s="486">
        <v>3997.11</v>
      </c>
    </row>
    <row r="355" spans="1:13" ht="14.4" x14ac:dyDescent="0.3">
      <c r="A355" s="483" t="s">
        <v>186</v>
      </c>
      <c r="B355" s="483" t="s">
        <v>92</v>
      </c>
      <c r="C355" s="484" t="s">
        <v>187</v>
      </c>
      <c r="D355" s="483" t="s">
        <v>49</v>
      </c>
      <c r="E355" s="483" t="s">
        <v>207</v>
      </c>
      <c r="F355" s="483" t="s">
        <v>208</v>
      </c>
      <c r="G355" s="485">
        <v>43647</v>
      </c>
      <c r="H355" s="486">
        <v>2755.04</v>
      </c>
    </row>
    <row r="356" spans="1:13" ht="14.4" x14ac:dyDescent="0.3">
      <c r="A356" s="483" t="s">
        <v>186</v>
      </c>
      <c r="B356" s="483" t="s">
        <v>92</v>
      </c>
      <c r="C356" s="484" t="s">
        <v>187</v>
      </c>
      <c r="D356" s="483" t="s">
        <v>49</v>
      </c>
      <c r="E356" s="483" t="s">
        <v>209</v>
      </c>
      <c r="F356" s="483" t="s">
        <v>210</v>
      </c>
      <c r="G356" s="485">
        <v>43647</v>
      </c>
      <c r="H356" s="486">
        <v>2320.4899999999998</v>
      </c>
    </row>
    <row r="357" spans="1:13" ht="14.4" x14ac:dyDescent="0.3">
      <c r="A357" s="483" t="s">
        <v>186</v>
      </c>
      <c r="B357" s="483" t="s">
        <v>92</v>
      </c>
      <c r="C357" s="484" t="s">
        <v>187</v>
      </c>
      <c r="D357" s="483" t="s">
        <v>49</v>
      </c>
      <c r="E357" s="483" t="s">
        <v>193</v>
      </c>
      <c r="F357" s="483" t="s">
        <v>194</v>
      </c>
      <c r="G357" s="485">
        <v>43678</v>
      </c>
      <c r="H357" s="486">
        <v>1743.61</v>
      </c>
    </row>
    <row r="358" spans="1:13" ht="14.4" x14ac:dyDescent="0.3">
      <c r="A358" s="483" t="s">
        <v>186</v>
      </c>
      <c r="B358" s="483" t="s">
        <v>92</v>
      </c>
      <c r="C358" s="484" t="s">
        <v>187</v>
      </c>
      <c r="D358" s="483" t="s">
        <v>49</v>
      </c>
      <c r="E358" s="483" t="s">
        <v>195</v>
      </c>
      <c r="F358" s="483" t="s">
        <v>196</v>
      </c>
      <c r="G358" s="485">
        <v>43678</v>
      </c>
      <c r="H358" s="486">
        <v>9762.92</v>
      </c>
    </row>
    <row r="359" spans="1:13" ht="14.4" x14ac:dyDescent="0.3">
      <c r="A359" s="483" t="s">
        <v>186</v>
      </c>
      <c r="B359" s="483" t="s">
        <v>92</v>
      </c>
      <c r="C359" s="484" t="s">
        <v>187</v>
      </c>
      <c r="D359" s="483" t="s">
        <v>49</v>
      </c>
      <c r="E359" s="483" t="s">
        <v>197</v>
      </c>
      <c r="F359" s="483" t="s">
        <v>198</v>
      </c>
      <c r="G359" s="485">
        <v>43678</v>
      </c>
      <c r="H359" s="486">
        <v>2527.5</v>
      </c>
    </row>
    <row r="360" spans="1:13" ht="14.4" x14ac:dyDescent="0.3">
      <c r="A360" s="483" t="s">
        <v>186</v>
      </c>
      <c r="B360" s="483" t="s">
        <v>92</v>
      </c>
      <c r="C360" s="484" t="s">
        <v>187</v>
      </c>
      <c r="D360" s="483" t="s">
        <v>49</v>
      </c>
      <c r="E360" s="483" t="s">
        <v>199</v>
      </c>
      <c r="F360" s="483" t="s">
        <v>200</v>
      </c>
      <c r="G360" s="485">
        <v>43678</v>
      </c>
      <c r="H360" s="486">
        <v>16315.82</v>
      </c>
    </row>
    <row r="361" spans="1:13" ht="14.4" x14ac:dyDescent="0.3">
      <c r="A361" s="483" t="s">
        <v>186</v>
      </c>
      <c r="B361" s="483" t="s">
        <v>92</v>
      </c>
      <c r="C361" s="484" t="s">
        <v>187</v>
      </c>
      <c r="D361" s="483" t="s">
        <v>49</v>
      </c>
      <c r="E361" s="483" t="s">
        <v>201</v>
      </c>
      <c r="F361" s="483" t="s">
        <v>202</v>
      </c>
      <c r="G361" s="485">
        <v>43678</v>
      </c>
      <c r="H361" s="486">
        <v>2564.52</v>
      </c>
    </row>
    <row r="362" spans="1:13" ht="14.4" x14ac:dyDescent="0.3">
      <c r="A362" s="483" t="s">
        <v>186</v>
      </c>
      <c r="B362" s="483" t="s">
        <v>92</v>
      </c>
      <c r="C362" s="484" t="s">
        <v>187</v>
      </c>
      <c r="D362" s="483" t="s">
        <v>49</v>
      </c>
      <c r="E362" s="483" t="s">
        <v>203</v>
      </c>
      <c r="F362" s="483" t="s">
        <v>204</v>
      </c>
      <c r="G362" s="485">
        <v>43678</v>
      </c>
      <c r="H362" s="486">
        <v>1274.02</v>
      </c>
      <c r="K362" s="491"/>
      <c r="L362" s="491"/>
    </row>
    <row r="363" spans="1:13" ht="14.4" x14ac:dyDescent="0.3">
      <c r="A363" s="483" t="s">
        <v>186</v>
      </c>
      <c r="B363" s="483" t="s">
        <v>92</v>
      </c>
      <c r="C363" s="484" t="s">
        <v>187</v>
      </c>
      <c r="D363" s="483" t="s">
        <v>49</v>
      </c>
      <c r="E363" s="483" t="s">
        <v>205</v>
      </c>
      <c r="F363" s="483" t="s">
        <v>206</v>
      </c>
      <c r="G363" s="485">
        <v>43678</v>
      </c>
      <c r="H363" s="486">
        <v>3997.11</v>
      </c>
      <c r="K363" s="491" t="s">
        <v>387</v>
      </c>
      <c r="L363" s="491"/>
    </row>
    <row r="364" spans="1:13" ht="14.4" x14ac:dyDescent="0.3">
      <c r="A364" s="483" t="s">
        <v>186</v>
      </c>
      <c r="B364" s="483" t="s">
        <v>92</v>
      </c>
      <c r="C364" s="484" t="s">
        <v>187</v>
      </c>
      <c r="D364" s="483" t="s">
        <v>49</v>
      </c>
      <c r="E364" s="483" t="s">
        <v>207</v>
      </c>
      <c r="F364" s="483" t="s">
        <v>208</v>
      </c>
      <c r="G364" s="485">
        <v>43678</v>
      </c>
      <c r="H364" s="486">
        <v>2755.04</v>
      </c>
      <c r="K364" s="492" t="s">
        <v>353</v>
      </c>
      <c r="L364" s="492"/>
      <c r="M364" s="448">
        <f>SUM(Q53:Q121)</f>
        <v>376575.10999999975</v>
      </c>
    </row>
    <row r="365" spans="1:13" ht="14.4" x14ac:dyDescent="0.3">
      <c r="A365" s="483" t="s">
        <v>186</v>
      </c>
      <c r="B365" s="483" t="s">
        <v>92</v>
      </c>
      <c r="C365" s="484" t="s">
        <v>187</v>
      </c>
      <c r="D365" s="483" t="s">
        <v>49</v>
      </c>
      <c r="E365" s="483" t="s">
        <v>209</v>
      </c>
      <c r="F365" s="483" t="s">
        <v>210</v>
      </c>
      <c r="G365" s="485">
        <v>43678</v>
      </c>
      <c r="H365" s="486">
        <v>2320.4899999999998</v>
      </c>
      <c r="K365" s="492" t="s">
        <v>354</v>
      </c>
      <c r="L365" s="492"/>
      <c r="M365" s="448">
        <f>SUM(Q122:Q142,H8:H70)</f>
        <v>371647.31999999977</v>
      </c>
    </row>
    <row r="366" spans="1:13" ht="14.4" x14ac:dyDescent="0.3">
      <c r="A366" s="483" t="s">
        <v>186</v>
      </c>
      <c r="B366" s="483" t="s">
        <v>92</v>
      </c>
      <c r="C366" s="484" t="s">
        <v>187</v>
      </c>
      <c r="D366" s="483" t="s">
        <v>49</v>
      </c>
      <c r="E366" s="483" t="s">
        <v>193</v>
      </c>
      <c r="F366" s="483" t="s">
        <v>194</v>
      </c>
      <c r="G366" s="485">
        <v>43711</v>
      </c>
      <c r="H366" s="486">
        <v>1743.61</v>
      </c>
      <c r="K366" s="492" t="s">
        <v>355</v>
      </c>
      <c r="L366" s="492"/>
      <c r="M366" s="448">
        <f>SUM(H71:H158)</f>
        <v>457680.23999999976</v>
      </c>
    </row>
    <row r="367" spans="1:13" ht="14.4" x14ac:dyDescent="0.3">
      <c r="A367" s="483" t="s">
        <v>186</v>
      </c>
      <c r="B367" s="483" t="s">
        <v>92</v>
      </c>
      <c r="C367" s="484" t="s">
        <v>187</v>
      </c>
      <c r="D367" s="483" t="s">
        <v>49</v>
      </c>
      <c r="E367" s="483" t="s">
        <v>195</v>
      </c>
      <c r="F367" s="483" t="s">
        <v>196</v>
      </c>
      <c r="G367" s="485">
        <v>43711</v>
      </c>
      <c r="H367" s="486">
        <v>9762.92</v>
      </c>
      <c r="K367" s="492" t="s">
        <v>356</v>
      </c>
      <c r="L367" s="492"/>
      <c r="M367" s="448">
        <f>SUM(H159:H266)</f>
        <v>519132.35999999975</v>
      </c>
    </row>
    <row r="368" spans="1:13" ht="14.4" x14ac:dyDescent="0.3">
      <c r="A368" s="483" t="s">
        <v>186</v>
      </c>
      <c r="B368" s="483" t="s">
        <v>92</v>
      </c>
      <c r="C368" s="484" t="s">
        <v>187</v>
      </c>
      <c r="D368" s="483" t="s">
        <v>49</v>
      </c>
      <c r="E368" s="483" t="s">
        <v>197</v>
      </c>
      <c r="F368" s="483" t="s">
        <v>198</v>
      </c>
      <c r="G368" s="485">
        <v>43711</v>
      </c>
      <c r="H368" s="486">
        <v>2527.5</v>
      </c>
      <c r="K368" s="492" t="s">
        <v>357</v>
      </c>
      <c r="L368" s="492"/>
      <c r="M368" s="448">
        <f>SUM(H267:H374)</f>
        <v>519132.35999999975</v>
      </c>
    </row>
    <row r="369" spans="1:14" ht="14.4" x14ac:dyDescent="0.3">
      <c r="A369" s="483" t="s">
        <v>186</v>
      </c>
      <c r="B369" s="483" t="s">
        <v>92</v>
      </c>
      <c r="C369" s="484" t="s">
        <v>187</v>
      </c>
      <c r="D369" s="483" t="s">
        <v>49</v>
      </c>
      <c r="E369" s="483" t="s">
        <v>199</v>
      </c>
      <c r="F369" s="483" t="s">
        <v>200</v>
      </c>
      <c r="G369" s="485">
        <v>43711</v>
      </c>
      <c r="H369" s="486">
        <v>16315.82</v>
      </c>
    </row>
    <row r="370" spans="1:14" ht="14.4" x14ac:dyDescent="0.3">
      <c r="A370" s="483" t="s">
        <v>186</v>
      </c>
      <c r="B370" s="483" t="s">
        <v>92</v>
      </c>
      <c r="C370" s="484" t="s">
        <v>187</v>
      </c>
      <c r="D370" s="483" t="s">
        <v>49</v>
      </c>
      <c r="E370" s="483" t="s">
        <v>201</v>
      </c>
      <c r="F370" s="483" t="s">
        <v>202</v>
      </c>
      <c r="G370" s="485">
        <v>43711</v>
      </c>
      <c r="H370" s="486">
        <v>2564.52</v>
      </c>
      <c r="K370" s="439" t="s">
        <v>211</v>
      </c>
      <c r="M370" s="448">
        <f>AVERAGE(M365:M368)</f>
        <v>466898.06999999983</v>
      </c>
    </row>
    <row r="371" spans="1:14" ht="14.4" x14ac:dyDescent="0.3">
      <c r="A371" s="483" t="s">
        <v>186</v>
      </c>
      <c r="B371" s="483" t="s">
        <v>92</v>
      </c>
      <c r="C371" s="484" t="s">
        <v>187</v>
      </c>
      <c r="D371" s="483" t="s">
        <v>49</v>
      </c>
      <c r="E371" s="483" t="s">
        <v>203</v>
      </c>
      <c r="F371" s="483" t="s">
        <v>204</v>
      </c>
      <c r="G371" s="485">
        <v>43711</v>
      </c>
      <c r="H371" s="486">
        <v>1274.02</v>
      </c>
      <c r="K371" s="439" t="s">
        <v>212</v>
      </c>
      <c r="M371" s="448">
        <f>AVERAGE(M364:M368)</f>
        <v>448833.47799999977</v>
      </c>
    </row>
    <row r="372" spans="1:14" ht="14.4" x14ac:dyDescent="0.3">
      <c r="A372" s="483" t="s">
        <v>186</v>
      </c>
      <c r="B372" s="483" t="s">
        <v>92</v>
      </c>
      <c r="C372" s="484" t="s">
        <v>187</v>
      </c>
      <c r="D372" s="483" t="s">
        <v>49</v>
      </c>
      <c r="E372" s="483" t="s">
        <v>205</v>
      </c>
      <c r="F372" s="483" t="s">
        <v>206</v>
      </c>
      <c r="G372" s="485">
        <v>43711</v>
      </c>
      <c r="H372" s="486">
        <v>3997.11</v>
      </c>
      <c r="K372" s="493" t="s">
        <v>213</v>
      </c>
      <c r="L372" s="494"/>
      <c r="M372" s="495">
        <f>M368</f>
        <v>519132.35999999975</v>
      </c>
    </row>
    <row r="373" spans="1:14" ht="14.4" x14ac:dyDescent="0.3">
      <c r="A373" s="483" t="s">
        <v>186</v>
      </c>
      <c r="B373" s="483" t="s">
        <v>92</v>
      </c>
      <c r="C373" s="484" t="s">
        <v>187</v>
      </c>
      <c r="D373" s="483" t="s">
        <v>49</v>
      </c>
      <c r="E373" s="483" t="s">
        <v>207</v>
      </c>
      <c r="F373" s="483" t="s">
        <v>208</v>
      </c>
      <c r="G373" s="485">
        <v>43711</v>
      </c>
      <c r="H373" s="486">
        <v>2755.04</v>
      </c>
    </row>
    <row r="374" spans="1:14" ht="14.4" x14ac:dyDescent="0.3">
      <c r="A374" s="483" t="s">
        <v>186</v>
      </c>
      <c r="B374" s="483" t="s">
        <v>92</v>
      </c>
      <c r="C374" s="484" t="s">
        <v>187</v>
      </c>
      <c r="D374" s="483" t="s">
        <v>49</v>
      </c>
      <c r="E374" s="483" t="s">
        <v>209</v>
      </c>
      <c r="F374" s="483" t="s">
        <v>210</v>
      </c>
      <c r="G374" s="485">
        <v>43711</v>
      </c>
      <c r="H374" s="486">
        <v>2320.4899999999998</v>
      </c>
      <c r="K374" s="438" t="s">
        <v>359</v>
      </c>
    </row>
    <row r="375" spans="1:14" ht="14.4" x14ac:dyDescent="0.3">
      <c r="A375" s="487" t="s">
        <v>186</v>
      </c>
      <c r="B375" s="487" t="s">
        <v>92</v>
      </c>
      <c r="C375" s="484" t="s">
        <v>187</v>
      </c>
      <c r="D375" s="487" t="s">
        <v>49</v>
      </c>
      <c r="E375" s="487" t="s">
        <v>193</v>
      </c>
      <c r="F375" s="487" t="s">
        <v>194</v>
      </c>
      <c r="G375" s="488">
        <v>43739</v>
      </c>
      <c r="H375" s="489">
        <v>1743.61</v>
      </c>
      <c r="K375" s="438" t="s">
        <v>360</v>
      </c>
    </row>
    <row r="376" spans="1:14" ht="14.4" x14ac:dyDescent="0.3">
      <c r="A376" s="487" t="s">
        <v>186</v>
      </c>
      <c r="B376" s="487" t="s">
        <v>92</v>
      </c>
      <c r="C376" s="484" t="s">
        <v>187</v>
      </c>
      <c r="D376" s="487" t="s">
        <v>49</v>
      </c>
      <c r="E376" s="487" t="s">
        <v>195</v>
      </c>
      <c r="F376" s="487" t="s">
        <v>196</v>
      </c>
      <c r="G376" s="488">
        <v>43739</v>
      </c>
      <c r="H376" s="489">
        <v>9762.92</v>
      </c>
      <c r="K376" s="438" t="s">
        <v>361</v>
      </c>
    </row>
    <row r="377" spans="1:14" ht="14.4" x14ac:dyDescent="0.3">
      <c r="A377" s="487" t="s">
        <v>186</v>
      </c>
      <c r="B377" s="487" t="s">
        <v>92</v>
      </c>
      <c r="C377" s="484" t="s">
        <v>187</v>
      </c>
      <c r="D377" s="487" t="s">
        <v>49</v>
      </c>
      <c r="E377" s="487" t="s">
        <v>197</v>
      </c>
      <c r="F377" s="487" t="s">
        <v>198</v>
      </c>
      <c r="G377" s="488">
        <v>43739</v>
      </c>
      <c r="H377" s="489">
        <v>2527.5</v>
      </c>
      <c r="K377" s="452" t="s">
        <v>369</v>
      </c>
    </row>
    <row r="378" spans="1:14" ht="14.4" x14ac:dyDescent="0.3">
      <c r="A378" s="487" t="s">
        <v>186</v>
      </c>
      <c r="B378" s="487" t="s">
        <v>92</v>
      </c>
      <c r="C378" s="484" t="s">
        <v>187</v>
      </c>
      <c r="D378" s="487" t="s">
        <v>49</v>
      </c>
      <c r="E378" s="487" t="s">
        <v>199</v>
      </c>
      <c r="F378" s="487" t="s">
        <v>200</v>
      </c>
      <c r="G378" s="488">
        <v>43739</v>
      </c>
      <c r="H378" s="489">
        <v>16315.82</v>
      </c>
    </row>
    <row r="379" spans="1:14" ht="14.4" x14ac:dyDescent="0.3">
      <c r="A379" s="487" t="s">
        <v>186</v>
      </c>
      <c r="B379" s="487" t="s">
        <v>92</v>
      </c>
      <c r="C379" s="484" t="s">
        <v>187</v>
      </c>
      <c r="D379" s="487" t="s">
        <v>49</v>
      </c>
      <c r="E379" s="487" t="s">
        <v>201</v>
      </c>
      <c r="F379" s="487" t="s">
        <v>202</v>
      </c>
      <c r="G379" s="488">
        <v>43739</v>
      </c>
      <c r="H379" s="489">
        <v>2564.52</v>
      </c>
    </row>
    <row r="380" spans="1:14" ht="15" customHeight="1" x14ac:dyDescent="0.3">
      <c r="A380" s="487" t="s">
        <v>186</v>
      </c>
      <c r="B380" s="487" t="s">
        <v>92</v>
      </c>
      <c r="C380" s="484" t="s">
        <v>187</v>
      </c>
      <c r="D380" s="487" t="s">
        <v>49</v>
      </c>
      <c r="E380" s="487" t="s">
        <v>203</v>
      </c>
      <c r="F380" s="487" t="s">
        <v>204</v>
      </c>
      <c r="G380" s="488">
        <v>43739</v>
      </c>
      <c r="H380" s="489">
        <v>1274.02</v>
      </c>
      <c r="K380" s="438" t="s">
        <v>248</v>
      </c>
      <c r="L380" s="438" t="s">
        <v>3</v>
      </c>
      <c r="M380" s="438" t="s">
        <v>362</v>
      </c>
      <c r="N380" s="453">
        <v>0.22825000000000001</v>
      </c>
    </row>
    <row r="381" spans="1:14" ht="14.4" x14ac:dyDescent="0.3">
      <c r="A381" s="487" t="s">
        <v>186</v>
      </c>
      <c r="B381" s="487" t="s">
        <v>92</v>
      </c>
      <c r="C381" s="484" t="s">
        <v>187</v>
      </c>
      <c r="D381" s="487" t="s">
        <v>49</v>
      </c>
      <c r="E381" s="487" t="s">
        <v>205</v>
      </c>
      <c r="F381" s="487" t="s">
        <v>206</v>
      </c>
      <c r="G381" s="488">
        <v>43739</v>
      </c>
      <c r="H381" s="489">
        <v>3997.11</v>
      </c>
      <c r="L381" s="438" t="s">
        <v>250</v>
      </c>
      <c r="M381" s="438" t="s">
        <v>363</v>
      </c>
      <c r="N381" s="453">
        <v>2.8240000000000001E-3</v>
      </c>
    </row>
    <row r="382" spans="1:14" ht="14.4" x14ac:dyDescent="0.3">
      <c r="A382" s="487" t="s">
        <v>186</v>
      </c>
      <c r="B382" s="487" t="s">
        <v>92</v>
      </c>
      <c r="C382" s="484" t="s">
        <v>187</v>
      </c>
      <c r="D382" s="487" t="s">
        <v>49</v>
      </c>
      <c r="E382" s="487" t="s">
        <v>207</v>
      </c>
      <c r="F382" s="487" t="s">
        <v>208</v>
      </c>
      <c r="G382" s="488">
        <v>43739</v>
      </c>
      <c r="H382" s="489">
        <v>2755.04</v>
      </c>
      <c r="L382" s="438" t="s">
        <v>252</v>
      </c>
      <c r="M382" s="438" t="s">
        <v>362</v>
      </c>
      <c r="N382" s="453">
        <v>4.4808000000000001E-2</v>
      </c>
    </row>
    <row r="383" spans="1:14" ht="15" customHeight="1" x14ac:dyDescent="0.3">
      <c r="A383" s="487" t="s">
        <v>186</v>
      </c>
      <c r="B383" s="487" t="s">
        <v>92</v>
      </c>
      <c r="C383" s="484" t="s">
        <v>187</v>
      </c>
      <c r="D383" s="487" t="s">
        <v>49</v>
      </c>
      <c r="E383" s="487" t="s">
        <v>209</v>
      </c>
      <c r="F383" s="487" t="s">
        <v>210</v>
      </c>
      <c r="G383" s="488">
        <v>43739</v>
      </c>
      <c r="H383" s="489">
        <v>2320.4899999999998</v>
      </c>
      <c r="K383" s="438" t="s">
        <v>253</v>
      </c>
      <c r="L383" s="438" t="s">
        <v>254</v>
      </c>
      <c r="M383" s="438" t="s">
        <v>364</v>
      </c>
      <c r="N383" s="453">
        <v>2.3657000000000001E-2</v>
      </c>
    </row>
    <row r="384" spans="1:14" ht="14.4" x14ac:dyDescent="0.3">
      <c r="A384" s="487" t="s">
        <v>186</v>
      </c>
      <c r="B384" s="487" t="s">
        <v>92</v>
      </c>
      <c r="C384" s="484" t="s">
        <v>187</v>
      </c>
      <c r="D384" s="487" t="s">
        <v>49</v>
      </c>
      <c r="E384" s="487" t="s">
        <v>193</v>
      </c>
      <c r="F384" s="487" t="s">
        <v>194</v>
      </c>
      <c r="G384" s="488">
        <v>43770</v>
      </c>
      <c r="H384" s="489">
        <v>1743.61</v>
      </c>
      <c r="L384" s="438" t="s">
        <v>256</v>
      </c>
      <c r="M384" s="438" t="s">
        <v>364</v>
      </c>
      <c r="N384" s="453">
        <v>2.1139000000000002E-2</v>
      </c>
    </row>
    <row r="385" spans="1:15" ht="14.4" x14ac:dyDescent="0.3">
      <c r="A385" s="487" t="s">
        <v>186</v>
      </c>
      <c r="B385" s="487" t="s">
        <v>92</v>
      </c>
      <c r="C385" s="484" t="s">
        <v>187</v>
      </c>
      <c r="D385" s="487" t="s">
        <v>49</v>
      </c>
      <c r="E385" s="487" t="s">
        <v>195</v>
      </c>
      <c r="F385" s="487" t="s">
        <v>196</v>
      </c>
      <c r="G385" s="488">
        <v>43770</v>
      </c>
      <c r="H385" s="489">
        <v>9762.92</v>
      </c>
      <c r="I385" s="454"/>
      <c r="L385" s="438" t="s">
        <v>3</v>
      </c>
      <c r="M385" s="438" t="s">
        <v>364</v>
      </c>
      <c r="N385" s="453">
        <v>0.59322399999999997</v>
      </c>
    </row>
    <row r="386" spans="1:15" ht="14.4" x14ac:dyDescent="0.3">
      <c r="A386" s="487" t="s">
        <v>186</v>
      </c>
      <c r="B386" s="487" t="s">
        <v>92</v>
      </c>
      <c r="C386" s="484" t="s">
        <v>187</v>
      </c>
      <c r="D386" s="487" t="s">
        <v>49</v>
      </c>
      <c r="E386" s="487" t="s">
        <v>197</v>
      </c>
      <c r="F386" s="487" t="s">
        <v>198</v>
      </c>
      <c r="G386" s="488">
        <v>43770</v>
      </c>
      <c r="H386" s="489">
        <v>2527.5</v>
      </c>
      <c r="L386" s="438" t="s">
        <v>257</v>
      </c>
      <c r="M386" s="438" t="s">
        <v>364</v>
      </c>
      <c r="N386" s="453">
        <v>3.3806000000000003E-2</v>
      </c>
    </row>
    <row r="387" spans="1:15" ht="14.4" x14ac:dyDescent="0.3">
      <c r="A387" s="487" t="s">
        <v>186</v>
      </c>
      <c r="B387" s="487" t="s">
        <v>92</v>
      </c>
      <c r="C387" s="484" t="s">
        <v>187</v>
      </c>
      <c r="D387" s="487" t="s">
        <v>49</v>
      </c>
      <c r="E387" s="487" t="s">
        <v>199</v>
      </c>
      <c r="F387" s="487" t="s">
        <v>200</v>
      </c>
      <c r="G387" s="488">
        <v>43770</v>
      </c>
      <c r="H387" s="489">
        <v>16315.82</v>
      </c>
      <c r="L387" s="438" t="s">
        <v>258</v>
      </c>
      <c r="M387" s="438" t="s">
        <v>364</v>
      </c>
      <c r="N387" s="453">
        <v>3.7859999999999998E-2</v>
      </c>
    </row>
    <row r="388" spans="1:15" ht="14.4" x14ac:dyDescent="0.3">
      <c r="A388" s="487" t="s">
        <v>186</v>
      </c>
      <c r="B388" s="487" t="s">
        <v>92</v>
      </c>
      <c r="C388" s="484" t="s">
        <v>187</v>
      </c>
      <c r="D388" s="487" t="s">
        <v>49</v>
      </c>
      <c r="E388" s="487" t="s">
        <v>201</v>
      </c>
      <c r="F388" s="487" t="s">
        <v>202</v>
      </c>
      <c r="G388" s="488">
        <v>43770</v>
      </c>
      <c r="H388" s="489">
        <v>2564.52</v>
      </c>
      <c r="L388" s="438" t="s">
        <v>259</v>
      </c>
      <c r="M388" s="438" t="s">
        <v>365</v>
      </c>
      <c r="N388" s="453">
        <v>4.8110000000000002E-3</v>
      </c>
    </row>
    <row r="389" spans="1:15" ht="15" thickBot="1" x14ac:dyDescent="0.35">
      <c r="A389" s="487" t="s">
        <v>186</v>
      </c>
      <c r="B389" s="487" t="s">
        <v>92</v>
      </c>
      <c r="C389" s="484" t="s">
        <v>187</v>
      </c>
      <c r="D389" s="487" t="s">
        <v>49</v>
      </c>
      <c r="E389" s="487" t="s">
        <v>203</v>
      </c>
      <c r="F389" s="487" t="s">
        <v>204</v>
      </c>
      <c r="G389" s="488">
        <v>43770</v>
      </c>
      <c r="H389" s="489">
        <v>1274.02</v>
      </c>
      <c r="L389" s="438" t="s">
        <v>250</v>
      </c>
      <c r="M389" s="438" t="s">
        <v>366</v>
      </c>
      <c r="N389" s="453">
        <v>9.6209999999999993E-3</v>
      </c>
    </row>
    <row r="390" spans="1:15" ht="15" customHeight="1" x14ac:dyDescent="0.3">
      <c r="A390" s="487" t="s">
        <v>186</v>
      </c>
      <c r="B390" s="487" t="s">
        <v>92</v>
      </c>
      <c r="C390" s="484" t="s">
        <v>187</v>
      </c>
      <c r="D390" s="487" t="s">
        <v>49</v>
      </c>
      <c r="E390" s="487" t="s">
        <v>205</v>
      </c>
      <c r="F390" s="487" t="s">
        <v>206</v>
      </c>
      <c r="G390" s="488">
        <v>43770</v>
      </c>
      <c r="H390" s="489">
        <v>3997.11</v>
      </c>
      <c r="K390" s="438" t="s">
        <v>264</v>
      </c>
      <c r="L390" s="438" t="s">
        <v>254</v>
      </c>
      <c r="M390" s="438" t="s">
        <v>367</v>
      </c>
      <c r="N390" s="453">
        <v>3.2759000000000003E-2</v>
      </c>
      <c r="O390" s="455">
        <f>N390*O400</f>
        <v>17006.256981239992</v>
      </c>
    </row>
    <row r="391" spans="1:15" ht="14.4" x14ac:dyDescent="0.3">
      <c r="A391" s="487" t="s">
        <v>186</v>
      </c>
      <c r="B391" s="487" t="s">
        <v>92</v>
      </c>
      <c r="C391" s="484" t="s">
        <v>187</v>
      </c>
      <c r="D391" s="487" t="s">
        <v>49</v>
      </c>
      <c r="E391" s="487" t="s">
        <v>207</v>
      </c>
      <c r="F391" s="487" t="s">
        <v>208</v>
      </c>
      <c r="G391" s="488">
        <v>43770</v>
      </c>
      <c r="H391" s="489">
        <v>2755.04</v>
      </c>
      <c r="L391" s="438" t="s">
        <v>256</v>
      </c>
      <c r="M391" s="438" t="s">
        <v>367</v>
      </c>
      <c r="N391" s="453">
        <v>2.9271999999999999E-2</v>
      </c>
      <c r="O391" s="456">
        <f>N391*O400</f>
        <v>15196.042441919992</v>
      </c>
    </row>
    <row r="392" spans="1:15" ht="14.4" x14ac:dyDescent="0.3">
      <c r="A392" s="487" t="s">
        <v>186</v>
      </c>
      <c r="B392" s="487" t="s">
        <v>92</v>
      </c>
      <c r="C392" s="484" t="s">
        <v>187</v>
      </c>
      <c r="D392" s="487" t="s">
        <v>49</v>
      </c>
      <c r="E392" s="487" t="s">
        <v>209</v>
      </c>
      <c r="F392" s="487" t="s">
        <v>210</v>
      </c>
      <c r="G392" s="488">
        <v>43770</v>
      </c>
      <c r="H392" s="489">
        <v>2320.4899999999998</v>
      </c>
      <c r="L392" s="386" t="s">
        <v>3</v>
      </c>
      <c r="M392" s="386" t="s">
        <v>367</v>
      </c>
      <c r="N392" s="387">
        <v>0.82147400000000004</v>
      </c>
      <c r="O392" s="490">
        <f>N392*O400</f>
        <v>426453.73629863979</v>
      </c>
    </row>
    <row r="393" spans="1:15" ht="14.4" x14ac:dyDescent="0.3">
      <c r="A393" s="487" t="s">
        <v>186</v>
      </c>
      <c r="B393" s="487" t="s">
        <v>92</v>
      </c>
      <c r="C393" s="484" t="s">
        <v>187</v>
      </c>
      <c r="D393" s="487" t="s">
        <v>49</v>
      </c>
      <c r="E393" s="487" t="s">
        <v>193</v>
      </c>
      <c r="F393" s="487" t="s">
        <v>194</v>
      </c>
      <c r="G393" s="488">
        <v>43801</v>
      </c>
      <c r="H393" s="489">
        <v>1743.61</v>
      </c>
      <c r="L393" s="438" t="s">
        <v>257</v>
      </c>
      <c r="M393" s="438" t="s">
        <v>367</v>
      </c>
      <c r="N393" s="453">
        <v>4.6813E-2</v>
      </c>
      <c r="O393" s="456">
        <f>N393*O400</f>
        <v>24302.143168679988</v>
      </c>
    </row>
    <row r="394" spans="1:15" ht="14.4" x14ac:dyDescent="0.3">
      <c r="A394" s="487" t="s">
        <v>186</v>
      </c>
      <c r="B394" s="487" t="s">
        <v>92</v>
      </c>
      <c r="C394" s="484" t="s">
        <v>187</v>
      </c>
      <c r="D394" s="487" t="s">
        <v>49</v>
      </c>
      <c r="E394" s="487" t="s">
        <v>195</v>
      </c>
      <c r="F394" s="487" t="s">
        <v>196</v>
      </c>
      <c r="G394" s="488">
        <v>43801</v>
      </c>
      <c r="H394" s="489">
        <v>9762.92</v>
      </c>
      <c r="L394" s="438" t="s">
        <v>258</v>
      </c>
      <c r="M394" s="438" t="s">
        <v>367</v>
      </c>
      <c r="N394" s="453">
        <v>5.2426E-2</v>
      </c>
      <c r="O394" s="456">
        <f>N394*O400</f>
        <v>27216.033105359988</v>
      </c>
    </row>
    <row r="395" spans="1:15" ht="14.4" x14ac:dyDescent="0.3">
      <c r="A395" s="487" t="s">
        <v>186</v>
      </c>
      <c r="B395" s="487" t="s">
        <v>92</v>
      </c>
      <c r="C395" s="484" t="s">
        <v>187</v>
      </c>
      <c r="D395" s="487" t="s">
        <v>49</v>
      </c>
      <c r="E395" s="487" t="s">
        <v>197</v>
      </c>
      <c r="F395" s="487" t="s">
        <v>198</v>
      </c>
      <c r="G395" s="488">
        <v>43801</v>
      </c>
      <c r="H395" s="489">
        <v>2527.5</v>
      </c>
      <c r="L395" s="438" t="s">
        <v>259</v>
      </c>
      <c r="M395" s="438" t="s">
        <v>367</v>
      </c>
      <c r="N395" s="453">
        <v>4.8110000000000002E-3</v>
      </c>
      <c r="O395" s="456">
        <f>N395*O400</f>
        <v>2497.545783959999</v>
      </c>
    </row>
    <row r="396" spans="1:15" ht="15" thickBot="1" x14ac:dyDescent="0.35">
      <c r="A396" s="487" t="s">
        <v>186</v>
      </c>
      <c r="B396" s="487" t="s">
        <v>92</v>
      </c>
      <c r="C396" s="484" t="s">
        <v>187</v>
      </c>
      <c r="D396" s="487" t="s">
        <v>49</v>
      </c>
      <c r="E396" s="487" t="s">
        <v>199</v>
      </c>
      <c r="F396" s="487" t="s">
        <v>200</v>
      </c>
      <c r="G396" s="488">
        <v>43801</v>
      </c>
      <c r="H396" s="489">
        <v>16315.82</v>
      </c>
      <c r="L396" s="438" t="s">
        <v>250</v>
      </c>
      <c r="M396" s="438" t="s">
        <v>368</v>
      </c>
      <c r="N396" s="453">
        <v>1.2444999999999999E-2</v>
      </c>
      <c r="O396" s="457">
        <f>N396*O400</f>
        <v>6460.6022201999967</v>
      </c>
    </row>
    <row r="397" spans="1:15" ht="14.4" x14ac:dyDescent="0.3">
      <c r="A397" s="487" t="s">
        <v>186</v>
      </c>
      <c r="B397" s="487" t="s">
        <v>92</v>
      </c>
      <c r="C397" s="484" t="s">
        <v>187</v>
      </c>
      <c r="D397" s="487" t="s">
        <v>49</v>
      </c>
      <c r="E397" s="487" t="s">
        <v>201</v>
      </c>
      <c r="F397" s="487" t="s">
        <v>202</v>
      </c>
      <c r="G397" s="488">
        <v>43801</v>
      </c>
      <c r="H397" s="489">
        <v>2564.52</v>
      </c>
      <c r="L397" s="438" t="s">
        <v>7</v>
      </c>
      <c r="N397" s="453"/>
    </row>
    <row r="398" spans="1:15" ht="14.4" x14ac:dyDescent="0.3">
      <c r="A398" s="487" t="s">
        <v>186</v>
      </c>
      <c r="B398" s="487" t="s">
        <v>92</v>
      </c>
      <c r="C398" s="484" t="s">
        <v>187</v>
      </c>
      <c r="D398" s="487" t="s">
        <v>49</v>
      </c>
      <c r="E398" s="487" t="s">
        <v>203</v>
      </c>
      <c r="F398" s="487" t="s">
        <v>204</v>
      </c>
      <c r="G398" s="488">
        <v>43801</v>
      </c>
      <c r="H398" s="489">
        <v>1274.02</v>
      </c>
      <c r="N398" s="453"/>
    </row>
    <row r="399" spans="1:15" ht="14.4" x14ac:dyDescent="0.3">
      <c r="A399" s="487" t="s">
        <v>186</v>
      </c>
      <c r="B399" s="487" t="s">
        <v>92</v>
      </c>
      <c r="C399" s="484" t="s">
        <v>187</v>
      </c>
      <c r="D399" s="487" t="s">
        <v>49</v>
      </c>
      <c r="E399" s="487" t="s">
        <v>205</v>
      </c>
      <c r="F399" s="487" t="s">
        <v>206</v>
      </c>
      <c r="G399" s="488">
        <v>43801</v>
      </c>
      <c r="H399" s="489">
        <v>3997.11</v>
      </c>
      <c r="L399" s="438" t="s">
        <v>269</v>
      </c>
    </row>
    <row r="400" spans="1:15" ht="14.4" x14ac:dyDescent="0.3">
      <c r="A400" s="487" t="s">
        <v>186</v>
      </c>
      <c r="B400" s="487" t="s">
        <v>92</v>
      </c>
      <c r="C400" s="484" t="s">
        <v>187</v>
      </c>
      <c r="D400" s="487" t="s">
        <v>49</v>
      </c>
      <c r="E400" s="487" t="s">
        <v>207</v>
      </c>
      <c r="F400" s="487" t="s">
        <v>208</v>
      </c>
      <c r="G400" s="488">
        <v>43801</v>
      </c>
      <c r="H400" s="489">
        <v>2755.04</v>
      </c>
      <c r="L400" s="438" t="s">
        <v>264</v>
      </c>
      <c r="O400" s="458">
        <f>M418</f>
        <v>519132.35999999975</v>
      </c>
    </row>
    <row r="401" spans="1:15" ht="14.4" x14ac:dyDescent="0.3">
      <c r="A401" s="487" t="s">
        <v>186</v>
      </c>
      <c r="B401" s="487" t="s">
        <v>92</v>
      </c>
      <c r="C401" s="484" t="s">
        <v>187</v>
      </c>
      <c r="D401" s="487" t="s">
        <v>49</v>
      </c>
      <c r="E401" s="487" t="s">
        <v>209</v>
      </c>
      <c r="F401" s="487" t="s">
        <v>210</v>
      </c>
      <c r="G401" s="488">
        <v>43801</v>
      </c>
      <c r="H401" s="489">
        <v>2320.4899999999998</v>
      </c>
      <c r="L401" s="438" t="s">
        <v>7</v>
      </c>
      <c r="O401" s="458">
        <f>O390+O391+O392+O394+O393+O395+O396</f>
        <v>519132.35999999975</v>
      </c>
    </row>
    <row r="402" spans="1:15" ht="14.4" x14ac:dyDescent="0.3">
      <c r="A402" s="487" t="s">
        <v>186</v>
      </c>
      <c r="B402" s="487" t="s">
        <v>92</v>
      </c>
      <c r="C402" s="484" t="s">
        <v>187</v>
      </c>
      <c r="D402" s="487" t="s">
        <v>49</v>
      </c>
      <c r="E402" s="487" t="s">
        <v>193</v>
      </c>
      <c r="F402" s="487" t="s">
        <v>194</v>
      </c>
      <c r="G402" s="488">
        <v>43832</v>
      </c>
      <c r="H402" s="489">
        <v>1743.61</v>
      </c>
    </row>
    <row r="403" spans="1:15" ht="14.4" x14ac:dyDescent="0.3">
      <c r="A403" s="487" t="s">
        <v>186</v>
      </c>
      <c r="B403" s="487" t="s">
        <v>92</v>
      </c>
      <c r="C403" s="484" t="s">
        <v>187</v>
      </c>
      <c r="D403" s="487" t="s">
        <v>49</v>
      </c>
      <c r="E403" s="487" t="s">
        <v>195</v>
      </c>
      <c r="F403" s="487" t="s">
        <v>196</v>
      </c>
      <c r="G403" s="488">
        <v>43832</v>
      </c>
      <c r="H403" s="489">
        <v>9762.92</v>
      </c>
    </row>
    <row r="404" spans="1:15" ht="14.4" x14ac:dyDescent="0.3">
      <c r="A404" s="487" t="s">
        <v>186</v>
      </c>
      <c r="B404" s="487" t="s">
        <v>92</v>
      </c>
      <c r="C404" s="484" t="s">
        <v>187</v>
      </c>
      <c r="D404" s="487" t="s">
        <v>49</v>
      </c>
      <c r="E404" s="487" t="s">
        <v>197</v>
      </c>
      <c r="F404" s="487" t="s">
        <v>198</v>
      </c>
      <c r="G404" s="488">
        <v>43832</v>
      </c>
      <c r="H404" s="489">
        <v>2527.5</v>
      </c>
    </row>
    <row r="405" spans="1:15" ht="14.4" x14ac:dyDescent="0.3">
      <c r="A405" s="487" t="s">
        <v>186</v>
      </c>
      <c r="B405" s="487" t="s">
        <v>92</v>
      </c>
      <c r="C405" s="484" t="s">
        <v>187</v>
      </c>
      <c r="D405" s="487" t="s">
        <v>49</v>
      </c>
      <c r="E405" s="487" t="s">
        <v>199</v>
      </c>
      <c r="F405" s="487" t="s">
        <v>200</v>
      </c>
      <c r="G405" s="488">
        <v>43832</v>
      </c>
      <c r="H405" s="489">
        <v>16315.82</v>
      </c>
    </row>
    <row r="406" spans="1:15" ht="14.4" x14ac:dyDescent="0.3">
      <c r="A406" s="487" t="s">
        <v>186</v>
      </c>
      <c r="B406" s="487" t="s">
        <v>92</v>
      </c>
      <c r="C406" s="484" t="s">
        <v>187</v>
      </c>
      <c r="D406" s="487" t="s">
        <v>49</v>
      </c>
      <c r="E406" s="487" t="s">
        <v>201</v>
      </c>
      <c r="F406" s="487" t="s">
        <v>202</v>
      </c>
      <c r="G406" s="488">
        <v>43832</v>
      </c>
      <c r="H406" s="489">
        <v>2564.52</v>
      </c>
    </row>
    <row r="407" spans="1:15" ht="14.4" x14ac:dyDescent="0.3">
      <c r="A407" s="487" t="s">
        <v>186</v>
      </c>
      <c r="B407" s="487" t="s">
        <v>92</v>
      </c>
      <c r="C407" s="484" t="s">
        <v>187</v>
      </c>
      <c r="D407" s="487" t="s">
        <v>49</v>
      </c>
      <c r="E407" s="487" t="s">
        <v>203</v>
      </c>
      <c r="F407" s="487" t="s">
        <v>204</v>
      </c>
      <c r="G407" s="488">
        <v>43832</v>
      </c>
      <c r="H407" s="489">
        <v>1274.02</v>
      </c>
      <c r="K407" s="452" t="s">
        <v>386</v>
      </c>
    </row>
    <row r="408" spans="1:15" ht="14.4" x14ac:dyDescent="0.3">
      <c r="A408" s="487" t="s">
        <v>186</v>
      </c>
      <c r="B408" s="487" t="s">
        <v>92</v>
      </c>
      <c r="C408" s="484" t="s">
        <v>187</v>
      </c>
      <c r="D408" s="487" t="s">
        <v>49</v>
      </c>
      <c r="E408" s="487" t="s">
        <v>205</v>
      </c>
      <c r="F408" s="487" t="s">
        <v>206</v>
      </c>
      <c r="G408" s="488">
        <v>43832</v>
      </c>
      <c r="H408" s="489">
        <v>3997.11</v>
      </c>
    </row>
    <row r="409" spans="1:15" ht="14.4" x14ac:dyDescent="0.3">
      <c r="A409" s="487" t="s">
        <v>186</v>
      </c>
      <c r="B409" s="487" t="s">
        <v>92</v>
      </c>
      <c r="C409" s="484" t="s">
        <v>187</v>
      </c>
      <c r="D409" s="487" t="s">
        <v>49</v>
      </c>
      <c r="E409" s="487" t="s">
        <v>207</v>
      </c>
      <c r="F409" s="487" t="s">
        <v>208</v>
      </c>
      <c r="G409" s="488">
        <v>43832</v>
      </c>
      <c r="H409" s="489">
        <v>2755.04</v>
      </c>
      <c r="K409" s="459">
        <v>42036</v>
      </c>
      <c r="L409" s="459">
        <v>42400</v>
      </c>
      <c r="M409" s="458">
        <f>SUM(Q78:Q142,H8:H14)</f>
        <v>369326.82999999978</v>
      </c>
    </row>
    <row r="410" spans="1:15" ht="14.4" x14ac:dyDescent="0.3">
      <c r="A410" s="487" t="s">
        <v>186</v>
      </c>
      <c r="B410" s="487" t="s">
        <v>92</v>
      </c>
      <c r="C410" s="484" t="s">
        <v>187</v>
      </c>
      <c r="D410" s="487" t="s">
        <v>49</v>
      </c>
      <c r="E410" s="487" t="s">
        <v>209</v>
      </c>
      <c r="F410" s="487" t="s">
        <v>210</v>
      </c>
      <c r="G410" s="488">
        <v>43832</v>
      </c>
      <c r="H410" s="489">
        <v>2320.4899999999998</v>
      </c>
      <c r="K410" s="459">
        <v>42401</v>
      </c>
      <c r="L410" s="459">
        <v>42766</v>
      </c>
      <c r="M410" s="458">
        <f>SUM(H15:H98)</f>
        <v>371647.31999999977</v>
      </c>
    </row>
    <row r="411" spans="1:15" x14ac:dyDescent="0.25">
      <c r="K411" s="459">
        <v>42767</v>
      </c>
      <c r="L411" s="459">
        <v>43131</v>
      </c>
      <c r="M411" s="458">
        <f>SUM(H99:H194)</f>
        <v>506841.91999999975</v>
      </c>
    </row>
    <row r="412" spans="1:15" x14ac:dyDescent="0.25">
      <c r="K412" s="459">
        <v>43132</v>
      </c>
      <c r="L412" s="459">
        <v>43496</v>
      </c>
      <c r="M412" s="458">
        <f>SUM(H195:H302)</f>
        <v>519132.35999999975</v>
      </c>
    </row>
    <row r="413" spans="1:15" x14ac:dyDescent="0.25">
      <c r="K413" s="459">
        <v>43497</v>
      </c>
      <c r="L413" s="459">
        <v>43861</v>
      </c>
      <c r="M413" s="458">
        <f>SUM(H303:H410)</f>
        <v>519132.35999999975</v>
      </c>
    </row>
    <row r="416" spans="1:15" ht="14.4" x14ac:dyDescent="0.3">
      <c r="K416" s="439" t="s">
        <v>211</v>
      </c>
      <c r="M416" s="448">
        <f>AVERAGE(M410:M413)</f>
        <v>479188.48999999976</v>
      </c>
    </row>
    <row r="417" spans="11:13" ht="15" thickBot="1" x14ac:dyDescent="0.35">
      <c r="K417" s="439" t="s">
        <v>212</v>
      </c>
      <c r="M417" s="448">
        <f>AVERAGE(M409:M413)</f>
        <v>457216.15799999982</v>
      </c>
    </row>
    <row r="418" spans="11:13" ht="15" thickBot="1" x14ac:dyDescent="0.35">
      <c r="K418" s="449" t="s">
        <v>385</v>
      </c>
      <c r="L418" s="450"/>
      <c r="M418" s="451">
        <f>M413</f>
        <v>519132.35999999975</v>
      </c>
    </row>
  </sheetData>
  <pageMargins left="0.7" right="0.7" top="0.75" bottom="0.75" header="0.3" footer="0.3"/>
  <pageSetup orientation="portrait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A19" workbookViewId="0">
      <selection activeCell="F35" sqref="F35"/>
    </sheetView>
  </sheetViews>
  <sheetFormatPr defaultRowHeight="13.2" x14ac:dyDescent="0.25"/>
  <cols>
    <col min="3" max="3" width="11.6640625" bestFit="1" customWidth="1"/>
    <col min="6" max="6" width="11.33203125" bestFit="1" customWidth="1"/>
    <col min="9" max="9" width="35" customWidth="1"/>
    <col min="10" max="10" width="13.5546875" bestFit="1" customWidth="1"/>
    <col min="11" max="11" width="12.44140625" bestFit="1" customWidth="1"/>
    <col min="12" max="12" width="13.44140625" bestFit="1" customWidth="1"/>
    <col min="13" max="13" width="11.5546875" bestFit="1" customWidth="1"/>
    <col min="14" max="14" width="10.5546875" bestFit="1" customWidth="1"/>
    <col min="15" max="15" width="11.5546875" bestFit="1" customWidth="1"/>
    <col min="16" max="16" width="13.44140625" bestFit="1" customWidth="1"/>
  </cols>
  <sheetData>
    <row r="1" spans="1:17" s="124" customFormat="1" x14ac:dyDescent="0.25">
      <c r="I1" s="124" t="s">
        <v>390</v>
      </c>
    </row>
    <row r="2" spans="1:17" s="124" customFormat="1" x14ac:dyDescent="0.25"/>
    <row r="3" spans="1:17" s="124" customFormat="1" x14ac:dyDescent="0.25"/>
    <row r="4" spans="1:17" s="124" customFormat="1" ht="12.75" customHeight="1" x14ac:dyDescent="0.25">
      <c r="I4" s="560" t="s">
        <v>391</v>
      </c>
      <c r="J4" s="560"/>
      <c r="K4" s="560"/>
      <c r="L4" s="560"/>
      <c r="M4" s="560"/>
    </row>
    <row r="5" spans="1:17" s="124" customFormat="1" x14ac:dyDescent="0.25">
      <c r="I5" s="560"/>
      <c r="J5" s="560"/>
      <c r="K5" s="560"/>
      <c r="L5" s="560"/>
      <c r="M5" s="560"/>
    </row>
    <row r="6" spans="1:17" s="124" customFormat="1" x14ac:dyDescent="0.25">
      <c r="I6" s="560"/>
      <c r="J6" s="560"/>
      <c r="K6" s="560"/>
      <c r="L6" s="560"/>
      <c r="M6" s="560"/>
    </row>
    <row r="7" spans="1:17" ht="14.4" x14ac:dyDescent="0.3">
      <c r="A7" s="563" t="s">
        <v>246</v>
      </c>
      <c r="B7" s="563"/>
      <c r="C7" s="563"/>
      <c r="D7" s="563"/>
      <c r="E7" s="563"/>
      <c r="F7" s="563"/>
      <c r="I7" s="187"/>
      <c r="J7" s="561" t="s">
        <v>81</v>
      </c>
      <c r="K7" s="562"/>
      <c r="L7" s="562"/>
      <c r="M7" s="562"/>
      <c r="N7" s="187"/>
      <c r="O7" s="187"/>
      <c r="P7" s="187"/>
      <c r="Q7" s="187"/>
    </row>
    <row r="8" spans="1:17" ht="14.4" x14ac:dyDescent="0.3">
      <c r="A8" s="563" t="s">
        <v>277</v>
      </c>
      <c r="B8" s="563"/>
      <c r="C8" s="563"/>
      <c r="D8" s="563"/>
      <c r="E8" s="563"/>
      <c r="F8" s="563"/>
      <c r="I8" s="182" t="s">
        <v>270</v>
      </c>
      <c r="J8" s="189" t="s">
        <v>44</v>
      </c>
      <c r="K8" s="199" t="s">
        <v>271</v>
      </c>
      <c r="L8" s="199" t="s">
        <v>7</v>
      </c>
      <c r="M8" s="189"/>
      <c r="N8" s="187"/>
      <c r="O8" s="187"/>
      <c r="P8" s="187"/>
      <c r="Q8" s="187"/>
    </row>
    <row r="9" spans="1:17" ht="14.4" x14ac:dyDescent="0.3">
      <c r="A9" s="215"/>
      <c r="B9" s="216"/>
      <c r="C9" s="340"/>
      <c r="D9" s="340"/>
      <c r="E9" s="212"/>
      <c r="F9" s="212"/>
      <c r="I9" s="195" t="s">
        <v>269</v>
      </c>
      <c r="J9" s="497">
        <v>2834175</v>
      </c>
      <c r="K9" s="498">
        <v>177311</v>
      </c>
      <c r="L9" s="498">
        <f>J9+K9</f>
        <v>3011486</v>
      </c>
      <c r="M9" s="498"/>
      <c r="N9" s="187"/>
      <c r="O9" s="187"/>
      <c r="P9" s="187"/>
      <c r="Q9" s="187"/>
    </row>
    <row r="10" spans="1:17" ht="14.4" x14ac:dyDescent="0.3">
      <c r="A10" s="565" t="s">
        <v>332</v>
      </c>
      <c r="B10" s="565"/>
      <c r="C10" s="565"/>
      <c r="D10" s="565"/>
      <c r="E10" s="565"/>
      <c r="F10" s="565"/>
      <c r="G10" s="565"/>
      <c r="I10" s="195" t="s">
        <v>272</v>
      </c>
      <c r="J10" s="499">
        <v>4771844</v>
      </c>
      <c r="K10" s="498">
        <v>338056</v>
      </c>
      <c r="L10" s="498">
        <f t="shared" ref="L10:L14" si="0">J10+K10</f>
        <v>5109900</v>
      </c>
      <c r="M10" s="500"/>
      <c r="N10" s="187"/>
      <c r="O10" s="187"/>
      <c r="P10" s="187"/>
      <c r="Q10" s="187"/>
    </row>
    <row r="11" spans="1:17" ht="14.4" x14ac:dyDescent="0.3">
      <c r="A11" s="124"/>
      <c r="B11" s="124"/>
      <c r="C11" s="124"/>
      <c r="D11" s="124"/>
      <c r="E11" s="124"/>
      <c r="F11" s="124"/>
      <c r="I11" s="195" t="s">
        <v>273</v>
      </c>
      <c r="J11" s="499">
        <v>-5002637</v>
      </c>
      <c r="K11" s="498">
        <v>-422049</v>
      </c>
      <c r="L11" s="498">
        <f t="shared" si="0"/>
        <v>-5424686</v>
      </c>
      <c r="M11" s="500"/>
      <c r="N11" s="187"/>
      <c r="O11" s="187"/>
      <c r="P11" s="187"/>
      <c r="Q11" s="187"/>
    </row>
    <row r="12" spans="1:17" ht="14.4" x14ac:dyDescent="0.3">
      <c r="A12" s="569" t="s">
        <v>248</v>
      </c>
      <c r="B12" s="213" t="s">
        <v>3</v>
      </c>
      <c r="C12" s="214" t="s">
        <v>278</v>
      </c>
      <c r="D12" s="217">
        <v>0.24165800000000001</v>
      </c>
      <c r="E12" s="212"/>
      <c r="F12" s="346">
        <f>D12*F33</f>
        <v>684901.06215000001</v>
      </c>
      <c r="G12" s="566" t="s">
        <v>269</v>
      </c>
      <c r="I12" s="195" t="s">
        <v>274</v>
      </c>
      <c r="J12" s="499">
        <v>0</v>
      </c>
      <c r="K12" s="498">
        <v>0</v>
      </c>
      <c r="L12" s="498">
        <f t="shared" si="0"/>
        <v>0</v>
      </c>
      <c r="M12" s="500"/>
      <c r="N12" s="187"/>
      <c r="O12" s="187"/>
      <c r="P12" s="187"/>
      <c r="Q12" s="187"/>
    </row>
    <row r="13" spans="1:17" ht="14.4" x14ac:dyDescent="0.3">
      <c r="A13" s="569"/>
      <c r="B13" s="219" t="s">
        <v>250</v>
      </c>
      <c r="C13" s="220" t="s">
        <v>279</v>
      </c>
      <c r="D13" s="221">
        <v>2.3999999999999998E-3</v>
      </c>
      <c r="E13" s="212"/>
      <c r="F13" s="346">
        <f>D13*$F$33</f>
        <v>6802.0199999999995</v>
      </c>
      <c r="G13" s="567"/>
      <c r="I13" s="195" t="s">
        <v>275</v>
      </c>
      <c r="J13" s="499">
        <v>0</v>
      </c>
      <c r="K13" s="498">
        <v>0</v>
      </c>
      <c r="L13" s="498">
        <f t="shared" si="0"/>
        <v>0</v>
      </c>
      <c r="M13" s="500"/>
      <c r="N13" s="187"/>
      <c r="O13" s="187"/>
      <c r="P13" s="187"/>
      <c r="Q13" s="187"/>
    </row>
    <row r="14" spans="1:17" ht="14.4" x14ac:dyDescent="0.3">
      <c r="A14" s="569"/>
      <c r="B14" s="219" t="s">
        <v>252</v>
      </c>
      <c r="C14" s="220" t="s">
        <v>278</v>
      </c>
      <c r="D14" s="221">
        <v>4.7542000000000001E-2</v>
      </c>
      <c r="E14" s="212"/>
      <c r="F14" s="346">
        <f t="shared" ref="F14:F22" si="1">D14*$F$33</f>
        <v>134742.34784999999</v>
      </c>
      <c r="G14" s="567"/>
      <c r="I14" s="503" t="s">
        <v>392</v>
      </c>
      <c r="J14" s="504">
        <v>442045</v>
      </c>
      <c r="K14" s="502">
        <v>27383</v>
      </c>
      <c r="L14" s="498">
        <f t="shared" si="0"/>
        <v>469428</v>
      </c>
      <c r="M14" s="502"/>
      <c r="N14" s="183"/>
      <c r="O14" s="203"/>
      <c r="P14" s="204"/>
      <c r="Q14" s="203"/>
    </row>
    <row r="15" spans="1:17" ht="14.4" x14ac:dyDescent="0.3">
      <c r="A15" s="569" t="s">
        <v>253</v>
      </c>
      <c r="B15" s="222" t="s">
        <v>254</v>
      </c>
      <c r="C15" s="220" t="s">
        <v>280</v>
      </c>
      <c r="D15" s="221">
        <v>2.027E-2</v>
      </c>
      <c r="E15" s="212"/>
      <c r="F15" s="346">
        <f t="shared" si="1"/>
        <v>57448.727249999996</v>
      </c>
      <c r="G15" s="567"/>
      <c r="I15" s="195" t="s">
        <v>276</v>
      </c>
      <c r="J15" s="501">
        <f>J9+J10+J11+J12+J13+J14</f>
        <v>3045427</v>
      </c>
      <c r="K15" s="501">
        <f t="shared" ref="K15:L15" si="2">K9+K10+K11+K12+K13+K14</f>
        <v>120701</v>
      </c>
      <c r="L15" s="501">
        <f t="shared" si="2"/>
        <v>3166128</v>
      </c>
      <c r="M15" s="501"/>
      <c r="N15" s="314"/>
      <c r="O15" s="314"/>
      <c r="P15" s="314"/>
      <c r="Q15" s="314"/>
    </row>
    <row r="16" spans="1:17" ht="14.4" x14ac:dyDescent="0.3">
      <c r="A16" s="569"/>
      <c r="B16" s="222" t="s">
        <v>256</v>
      </c>
      <c r="C16" s="220" t="s">
        <v>280</v>
      </c>
      <c r="D16" s="221">
        <v>1.8113000000000001E-2</v>
      </c>
      <c r="E16" s="212"/>
      <c r="F16" s="346">
        <f t="shared" si="1"/>
        <v>51335.411775</v>
      </c>
      <c r="G16" s="567"/>
      <c r="I16" s="208"/>
      <c r="J16" s="316"/>
      <c r="K16" s="315"/>
      <c r="L16" s="315"/>
      <c r="M16" s="315"/>
      <c r="N16" s="315"/>
      <c r="O16" s="315"/>
      <c r="P16" s="315"/>
      <c r="Q16" s="315"/>
    </row>
    <row r="17" spans="1:17" ht="14.4" x14ac:dyDescent="0.3">
      <c r="A17" s="569"/>
      <c r="B17" s="222" t="s">
        <v>3</v>
      </c>
      <c r="C17" s="220" t="s">
        <v>280</v>
      </c>
      <c r="D17" s="221">
        <v>0.50831000000000004</v>
      </c>
      <c r="E17" s="212"/>
      <c r="F17" s="348">
        <f t="shared" si="1"/>
        <v>1440639.4942500002</v>
      </c>
      <c r="G17" s="567"/>
      <c r="I17" s="177"/>
      <c r="J17" s="177"/>
      <c r="K17" s="177"/>
      <c r="L17" s="177"/>
      <c r="M17" s="177"/>
      <c r="N17" s="177"/>
      <c r="O17" s="177"/>
      <c r="P17" s="177"/>
      <c r="Q17" s="177"/>
    </row>
    <row r="18" spans="1:17" ht="14.4" x14ac:dyDescent="0.3">
      <c r="A18" s="569"/>
      <c r="B18" s="223" t="s">
        <v>257</v>
      </c>
      <c r="C18" s="220" t="s">
        <v>280</v>
      </c>
      <c r="D18" s="221">
        <v>2.8967E-2</v>
      </c>
      <c r="E18" s="212"/>
      <c r="F18" s="346">
        <f t="shared" si="1"/>
        <v>82097.547225000002</v>
      </c>
      <c r="G18" s="567"/>
      <c r="I18" s="209"/>
      <c r="J18" s="187"/>
      <c r="K18" s="187"/>
      <c r="L18" s="187"/>
      <c r="M18" s="187"/>
      <c r="N18" s="177"/>
      <c r="O18" s="177"/>
      <c r="P18" s="177"/>
      <c r="Q18" s="177"/>
    </row>
    <row r="19" spans="1:17" ht="14.4" x14ac:dyDescent="0.3">
      <c r="A19" s="569"/>
      <c r="B19" s="219" t="s">
        <v>258</v>
      </c>
      <c r="C19" s="220" t="s">
        <v>280</v>
      </c>
      <c r="D19" s="221">
        <v>3.2439999999999997E-2</v>
      </c>
      <c r="E19" s="212"/>
      <c r="F19" s="346">
        <f t="shared" si="1"/>
        <v>91940.636999999988</v>
      </c>
      <c r="G19" s="567"/>
      <c r="I19" s="187"/>
      <c r="J19" s="210"/>
      <c r="K19" s="210"/>
      <c r="L19" s="210"/>
      <c r="M19" s="210"/>
      <c r="N19" s="177"/>
      <c r="O19" s="177"/>
      <c r="P19" s="177"/>
      <c r="Q19" s="177"/>
    </row>
    <row r="20" spans="1:17" ht="14.4" x14ac:dyDescent="0.3">
      <c r="A20" s="569"/>
      <c r="B20" s="219" t="s">
        <v>259</v>
      </c>
      <c r="C20" s="220" t="s">
        <v>281</v>
      </c>
      <c r="D20" s="221">
        <v>5.4000000000000003E-3</v>
      </c>
      <c r="E20" s="212"/>
      <c r="F20" s="346">
        <f t="shared" si="1"/>
        <v>15304.545</v>
      </c>
      <c r="G20" s="567"/>
      <c r="I20" s="39"/>
      <c r="J20" s="39"/>
      <c r="K20" s="39"/>
    </row>
    <row r="21" spans="1:17" ht="14.4" x14ac:dyDescent="0.3">
      <c r="A21" s="569"/>
      <c r="B21" s="219" t="s">
        <v>250</v>
      </c>
      <c r="C21" s="220" t="s">
        <v>282</v>
      </c>
      <c r="D21" s="221">
        <v>9.1999999999999998E-3</v>
      </c>
      <c r="E21" s="212"/>
      <c r="F21" s="346">
        <f t="shared" si="1"/>
        <v>26074.41</v>
      </c>
      <c r="G21" s="567"/>
      <c r="I21" s="350"/>
      <c r="J21" s="339"/>
      <c r="K21" s="339"/>
      <c r="L21" s="336"/>
      <c r="M21" s="336"/>
      <c r="N21" s="336"/>
    </row>
    <row r="22" spans="1:17" ht="14.4" x14ac:dyDescent="0.3">
      <c r="A22" s="224"/>
      <c r="B22" s="219" t="s">
        <v>262</v>
      </c>
      <c r="C22" s="220" t="s">
        <v>283</v>
      </c>
      <c r="D22" s="221">
        <v>8.5699999999999998E-2</v>
      </c>
      <c r="E22" s="212"/>
      <c r="F22" s="347">
        <f t="shared" si="1"/>
        <v>242888.79749999999</v>
      </c>
      <c r="G22" s="568"/>
      <c r="I22" s="350"/>
      <c r="J22" s="339"/>
      <c r="K22" s="339"/>
      <c r="L22" s="335"/>
      <c r="M22" s="335"/>
      <c r="N22" s="335"/>
      <c r="P22" s="310"/>
    </row>
    <row r="23" spans="1:17" ht="14.4" x14ac:dyDescent="0.3">
      <c r="A23" s="569" t="s">
        <v>264</v>
      </c>
      <c r="B23" s="222" t="s">
        <v>254</v>
      </c>
      <c r="C23" s="220" t="s">
        <v>284</v>
      </c>
      <c r="D23" s="221">
        <v>2.9907E-2</v>
      </c>
      <c r="E23" s="212"/>
      <c r="F23" s="218">
        <f>D23*$F$34</f>
        <v>6317.9135639999995</v>
      </c>
      <c r="I23" s="350"/>
      <c r="J23" s="339"/>
      <c r="K23" s="351"/>
      <c r="L23" s="335"/>
      <c r="M23" s="335"/>
      <c r="N23" s="335"/>
    </row>
    <row r="24" spans="1:17" ht="14.4" x14ac:dyDescent="0.3">
      <c r="A24" s="569"/>
      <c r="B24" s="222" t="s">
        <v>256</v>
      </c>
      <c r="C24" s="220" t="s">
        <v>284</v>
      </c>
      <c r="D24" s="221">
        <v>2.6724000000000001E-2</v>
      </c>
      <c r="E24" s="212"/>
      <c r="F24" s="218">
        <f t="shared" ref="F24:F30" si="3">D24*$F$34</f>
        <v>5645.4984480000003</v>
      </c>
      <c r="I24" s="317"/>
      <c r="J24" s="337"/>
      <c r="K24" s="338"/>
      <c r="L24" s="313"/>
      <c r="M24" s="318"/>
      <c r="N24" s="318"/>
    </row>
    <row r="25" spans="1:17" ht="14.4" x14ac:dyDescent="0.3">
      <c r="A25" s="569"/>
      <c r="B25" s="222" t="s">
        <v>3</v>
      </c>
      <c r="C25" s="220" t="s">
        <v>284</v>
      </c>
      <c r="D25" s="221">
        <v>0.74996799999999997</v>
      </c>
      <c r="E25" s="212"/>
      <c r="F25" s="349">
        <f>D25*$F$34</f>
        <v>158432.239936</v>
      </c>
      <c r="I25" s="335"/>
      <c r="J25" s="335" t="s">
        <v>388</v>
      </c>
      <c r="K25" s="335"/>
      <c r="L25" s="335"/>
      <c r="M25" s="335"/>
      <c r="N25" s="335"/>
    </row>
    <row r="26" spans="1:17" ht="14.4" x14ac:dyDescent="0.3">
      <c r="A26" s="569"/>
      <c r="B26" s="223" t="s">
        <v>257</v>
      </c>
      <c r="C26" s="220" t="s">
        <v>284</v>
      </c>
      <c r="D26" s="221">
        <v>4.2737999999999998E-2</v>
      </c>
      <c r="E26" s="212"/>
      <c r="F26" s="218">
        <f t="shared" si="3"/>
        <v>9028.4879760000003</v>
      </c>
      <c r="I26" s="146"/>
      <c r="J26" s="146"/>
      <c r="K26" s="146"/>
      <c r="L26" s="146"/>
      <c r="M26" s="146"/>
      <c r="N26" s="146"/>
      <c r="O26" s="111"/>
    </row>
    <row r="27" spans="1:17" ht="14.4" x14ac:dyDescent="0.3">
      <c r="A27" s="569"/>
      <c r="B27" s="219" t="s">
        <v>258</v>
      </c>
      <c r="C27" s="220" t="s">
        <v>284</v>
      </c>
      <c r="D27" s="221">
        <v>4.7863000000000003E-2</v>
      </c>
      <c r="E27" s="212"/>
      <c r="F27" s="218">
        <f t="shared" si="3"/>
        <v>10111.154476</v>
      </c>
      <c r="I27" s="323"/>
      <c r="J27" s="319"/>
      <c r="K27" s="329"/>
      <c r="L27" s="330"/>
      <c r="M27" s="318"/>
      <c r="N27" s="320"/>
      <c r="O27" s="311"/>
    </row>
    <row r="28" spans="1:17" ht="14.4" x14ac:dyDescent="0.3">
      <c r="A28" s="569"/>
      <c r="B28" s="219" t="s">
        <v>259</v>
      </c>
      <c r="C28" s="220" t="s">
        <v>285</v>
      </c>
      <c r="D28" s="221">
        <v>5.4000000000000003E-3</v>
      </c>
      <c r="E28" s="212"/>
      <c r="F28" s="218">
        <f t="shared" si="3"/>
        <v>1140.7608</v>
      </c>
      <c r="I28" s="323"/>
      <c r="J28" s="321"/>
      <c r="K28" s="331"/>
      <c r="L28" s="332"/>
      <c r="M28" s="318"/>
      <c r="N28" s="320"/>
      <c r="O28" s="111"/>
    </row>
    <row r="29" spans="1:17" ht="14.4" x14ac:dyDescent="0.3">
      <c r="A29" s="569"/>
      <c r="B29" s="219" t="s">
        <v>250</v>
      </c>
      <c r="C29" s="220" t="s">
        <v>286</v>
      </c>
      <c r="D29" s="221">
        <v>1.1599999999999999E-2</v>
      </c>
      <c r="E29" s="212"/>
      <c r="F29" s="218">
        <f t="shared" si="3"/>
        <v>2450.5231999999996</v>
      </c>
      <c r="I29" s="323"/>
      <c r="J29" s="321"/>
      <c r="K29" s="331"/>
      <c r="L29" s="332"/>
      <c r="M29" s="318"/>
      <c r="N29" s="320"/>
      <c r="O29" s="111"/>
    </row>
    <row r="30" spans="1:17" ht="14.4" x14ac:dyDescent="0.3">
      <c r="A30" s="569"/>
      <c r="B30" s="219" t="s">
        <v>262</v>
      </c>
      <c r="C30" s="220" t="s">
        <v>287</v>
      </c>
      <c r="D30" s="221">
        <v>8.5800000000000001E-2</v>
      </c>
      <c r="E30" s="212"/>
      <c r="F30" s="218">
        <f t="shared" si="3"/>
        <v>18125.421600000001</v>
      </c>
      <c r="I30" s="323"/>
      <c r="J30" s="312"/>
      <c r="K30" s="331"/>
      <c r="L30" s="332"/>
      <c r="M30" s="318"/>
      <c r="N30" s="320"/>
      <c r="O30" s="111"/>
    </row>
    <row r="31" spans="1:17" ht="15" thickBot="1" x14ac:dyDescent="0.35">
      <c r="A31" s="225"/>
      <c r="B31" s="231" t="s">
        <v>7</v>
      </c>
      <c r="C31" s="227"/>
      <c r="D31" s="227"/>
      <c r="E31" s="227"/>
      <c r="F31" s="228">
        <f>SUM(F12:F30)</f>
        <v>3045427</v>
      </c>
      <c r="I31" s="323"/>
      <c r="J31" s="312"/>
      <c r="K31" s="331"/>
      <c r="L31" s="332"/>
      <c r="M31" s="318"/>
      <c r="N31" s="320"/>
      <c r="O31" s="111"/>
    </row>
    <row r="32" spans="1:17" ht="15" thickTop="1" x14ac:dyDescent="0.3">
      <c r="A32" s="225"/>
      <c r="B32" s="226"/>
      <c r="C32" s="225"/>
      <c r="D32" s="225"/>
      <c r="E32" s="225"/>
      <c r="F32" s="225"/>
      <c r="I32" s="323"/>
      <c r="J32" s="312"/>
      <c r="K32" s="331"/>
      <c r="L32" s="332"/>
      <c r="M32" s="318"/>
      <c r="N32" s="320"/>
      <c r="O32" s="111"/>
    </row>
    <row r="33" spans="1:15" ht="14.4" x14ac:dyDescent="0.3">
      <c r="A33" s="225"/>
      <c r="B33" s="564" t="s">
        <v>269</v>
      </c>
      <c r="C33" s="564"/>
      <c r="D33" s="227"/>
      <c r="E33" s="227"/>
      <c r="F33" s="229">
        <f>J9</f>
        <v>2834175</v>
      </c>
      <c r="I33" s="323"/>
      <c r="J33" s="322"/>
      <c r="K33" s="331"/>
      <c r="L33" s="332"/>
      <c r="M33" s="318"/>
      <c r="N33" s="320"/>
      <c r="O33" s="111"/>
    </row>
    <row r="34" spans="1:15" ht="14.4" x14ac:dyDescent="0.3">
      <c r="A34" s="225"/>
      <c r="B34" s="564" t="s">
        <v>264</v>
      </c>
      <c r="C34" s="564"/>
      <c r="D34" s="227"/>
      <c r="E34" s="227"/>
      <c r="F34" s="229">
        <f>J10+J11+J12+J13+J14</f>
        <v>211252</v>
      </c>
      <c r="I34" s="323"/>
      <c r="J34" s="321"/>
      <c r="K34" s="331"/>
      <c r="L34" s="332"/>
      <c r="M34" s="318"/>
      <c r="N34" s="320"/>
      <c r="O34" s="111"/>
    </row>
    <row r="35" spans="1:15" ht="15" thickBot="1" x14ac:dyDescent="0.35">
      <c r="A35" s="212"/>
      <c r="B35" s="564" t="s">
        <v>7</v>
      </c>
      <c r="C35" s="564"/>
      <c r="D35" s="227"/>
      <c r="E35" s="227"/>
      <c r="F35" s="230">
        <f>F33+F34</f>
        <v>3045427</v>
      </c>
      <c r="I35" s="323"/>
      <c r="J35" s="321"/>
      <c r="K35" s="331"/>
      <c r="L35" s="332"/>
      <c r="M35" s="318"/>
      <c r="N35" s="320"/>
      <c r="O35" s="111"/>
    </row>
    <row r="36" spans="1:15" ht="15" thickTop="1" x14ac:dyDescent="0.3">
      <c r="A36" s="212"/>
      <c r="B36" s="212"/>
      <c r="C36" s="212"/>
      <c r="D36" s="212"/>
      <c r="E36" s="212"/>
      <c r="F36" s="212"/>
      <c r="I36" s="323"/>
      <c r="J36" s="321"/>
      <c r="K36" s="331"/>
      <c r="L36" s="332"/>
      <c r="M36" s="318"/>
      <c r="N36" s="320"/>
      <c r="O36" s="111"/>
    </row>
    <row r="37" spans="1:15" ht="14.4" x14ac:dyDescent="0.3">
      <c r="A37" s="124"/>
      <c r="B37" s="124"/>
      <c r="C37" s="124"/>
      <c r="D37" s="124"/>
      <c r="E37" s="124"/>
      <c r="F37" s="124"/>
      <c r="I37" s="323"/>
      <c r="J37" s="321"/>
      <c r="K37" s="331"/>
      <c r="L37" s="332"/>
      <c r="M37" s="318"/>
      <c r="N37" s="320"/>
      <c r="O37" s="111"/>
    </row>
    <row r="38" spans="1:15" ht="14.4" x14ac:dyDescent="0.3">
      <c r="A38" s="124"/>
      <c r="B38" s="124"/>
      <c r="C38" s="124"/>
      <c r="D38" s="124"/>
      <c r="E38" s="124"/>
      <c r="F38" s="124"/>
      <c r="I38" s="323"/>
      <c r="J38" s="312"/>
      <c r="K38" s="331"/>
      <c r="L38" s="332"/>
      <c r="M38" s="318"/>
      <c r="N38" s="320"/>
      <c r="O38" s="111"/>
    </row>
    <row r="39" spans="1:15" ht="14.4" x14ac:dyDescent="0.3">
      <c r="A39" s="124"/>
      <c r="B39" s="124"/>
      <c r="C39" s="124"/>
      <c r="D39" s="124"/>
      <c r="E39" s="124"/>
      <c r="F39" s="124"/>
      <c r="I39" s="323"/>
      <c r="J39" s="312"/>
      <c r="K39" s="331"/>
      <c r="L39" s="332"/>
      <c r="M39" s="318"/>
      <c r="N39" s="320"/>
      <c r="O39" s="111"/>
    </row>
    <row r="40" spans="1:15" ht="14.4" x14ac:dyDescent="0.3">
      <c r="A40" s="124"/>
      <c r="B40" s="124"/>
      <c r="C40" s="124"/>
      <c r="D40" s="124"/>
      <c r="E40" s="124"/>
      <c r="F40" s="124"/>
      <c r="I40" s="323"/>
      <c r="J40" s="312"/>
      <c r="K40" s="331"/>
      <c r="L40" s="332"/>
      <c r="M40" s="318"/>
      <c r="N40" s="320"/>
      <c r="O40" s="111"/>
    </row>
    <row r="41" spans="1:15" ht="14.4" x14ac:dyDescent="0.3">
      <c r="I41" s="323"/>
      <c r="J41" s="322"/>
      <c r="K41" s="331"/>
      <c r="L41" s="332"/>
      <c r="M41" s="318"/>
      <c r="N41" s="320"/>
      <c r="O41" s="111"/>
    </row>
    <row r="42" spans="1:15" ht="14.4" x14ac:dyDescent="0.3">
      <c r="I42" s="323"/>
      <c r="J42" s="321"/>
      <c r="K42" s="331"/>
      <c r="L42" s="332"/>
      <c r="M42" s="318"/>
      <c r="N42" s="320"/>
      <c r="O42" s="111"/>
    </row>
    <row r="43" spans="1:15" ht="14.4" x14ac:dyDescent="0.3">
      <c r="I43" s="323"/>
      <c r="J43" s="321"/>
      <c r="K43" s="331"/>
      <c r="L43" s="332"/>
      <c r="M43" s="318"/>
      <c r="N43" s="320"/>
      <c r="O43" s="111"/>
    </row>
    <row r="44" spans="1:15" ht="14.4" x14ac:dyDescent="0.3">
      <c r="I44" s="323"/>
      <c r="J44" s="321"/>
      <c r="K44" s="331"/>
      <c r="L44" s="332"/>
      <c r="M44" s="318"/>
      <c r="N44" s="320"/>
      <c r="O44" s="111"/>
    </row>
    <row r="45" spans="1:15" ht="14.4" x14ac:dyDescent="0.3">
      <c r="I45" s="323"/>
      <c r="J45" s="321"/>
      <c r="K45" s="331"/>
      <c r="L45" s="332"/>
      <c r="M45" s="318"/>
      <c r="N45" s="320"/>
      <c r="O45" s="111"/>
    </row>
    <row r="46" spans="1:15" ht="14.4" x14ac:dyDescent="0.3">
      <c r="I46" s="324"/>
      <c r="J46" s="325"/>
      <c r="K46" s="326"/>
      <c r="L46" s="326"/>
      <c r="M46" s="326"/>
      <c r="N46" s="333"/>
    </row>
    <row r="47" spans="1:15" ht="14.4" x14ac:dyDescent="0.3">
      <c r="I47" s="324"/>
      <c r="J47" s="327"/>
      <c r="K47" s="324"/>
      <c r="L47" s="324"/>
      <c r="M47" s="324"/>
      <c r="N47" s="324"/>
    </row>
    <row r="48" spans="1:15" ht="14.4" x14ac:dyDescent="0.3">
      <c r="I48" s="324"/>
      <c r="J48" s="334"/>
      <c r="K48" s="334"/>
      <c r="L48" s="326"/>
      <c r="M48" s="326"/>
      <c r="N48" s="328"/>
    </row>
    <row r="49" spans="9:14" ht="14.4" x14ac:dyDescent="0.3">
      <c r="I49" s="324"/>
      <c r="J49" s="334"/>
      <c r="K49" s="334"/>
      <c r="L49" s="326"/>
      <c r="M49" s="326"/>
      <c r="N49" s="328"/>
    </row>
    <row r="50" spans="9:14" ht="14.4" x14ac:dyDescent="0.3">
      <c r="I50" s="318"/>
      <c r="J50" s="334"/>
      <c r="K50" s="334"/>
      <c r="L50" s="326"/>
      <c r="M50" s="326"/>
      <c r="N50" s="328"/>
    </row>
    <row r="51" spans="9:14" x14ac:dyDescent="0.25">
      <c r="I51" s="318"/>
      <c r="J51" s="318"/>
      <c r="K51" s="318"/>
      <c r="L51" s="318"/>
      <c r="M51" s="318"/>
      <c r="N51" s="318"/>
    </row>
    <row r="52" spans="9:14" x14ac:dyDescent="0.25">
      <c r="I52" s="146"/>
      <c r="J52" s="146"/>
      <c r="K52" s="146"/>
      <c r="L52" s="146"/>
      <c r="M52" s="146"/>
      <c r="N52" s="146"/>
    </row>
    <row r="53" spans="9:14" x14ac:dyDescent="0.25">
      <c r="I53" s="146"/>
      <c r="J53" s="146"/>
      <c r="K53" s="146"/>
      <c r="L53" s="146"/>
      <c r="M53" s="146"/>
      <c r="N53" s="146"/>
    </row>
    <row r="54" spans="9:14" x14ac:dyDescent="0.25">
      <c r="I54" s="124"/>
      <c r="J54" s="124"/>
      <c r="K54" s="124"/>
      <c r="L54" s="124"/>
      <c r="M54" s="124"/>
      <c r="N54" s="124"/>
    </row>
    <row r="55" spans="9:14" x14ac:dyDescent="0.25">
      <c r="I55" s="124"/>
      <c r="J55" s="124"/>
      <c r="K55" s="124"/>
      <c r="L55" s="124"/>
      <c r="M55" s="124"/>
      <c r="N55" s="124"/>
    </row>
  </sheetData>
  <mergeCells count="12">
    <mergeCell ref="I4:M6"/>
    <mergeCell ref="J7:M7"/>
    <mergeCell ref="A7:F7"/>
    <mergeCell ref="A8:F8"/>
    <mergeCell ref="B35:C35"/>
    <mergeCell ref="A10:G10"/>
    <mergeCell ref="G12:G22"/>
    <mergeCell ref="A12:A14"/>
    <mergeCell ref="A15:A21"/>
    <mergeCell ref="A23:A30"/>
    <mergeCell ref="B33:C33"/>
    <mergeCell ref="B34:C34"/>
  </mergeCells>
  <pageMargins left="0.7" right="0.7" top="0.75" bottom="0.75" header="0.3" footer="0.3"/>
  <pageSetup orientation="portrait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opLeftCell="A40" workbookViewId="0">
      <selection activeCell="F27" sqref="F27"/>
    </sheetView>
  </sheetViews>
  <sheetFormatPr defaultColWidth="8.88671875" defaultRowHeight="14.4" x14ac:dyDescent="0.3"/>
  <cols>
    <col min="1" max="1" width="8.88671875" style="177"/>
    <col min="2" max="2" width="8.109375" style="177" bestFit="1" customWidth="1"/>
    <col min="3" max="3" width="12" style="177" bestFit="1" customWidth="1"/>
    <col min="4" max="4" width="9" style="177" bestFit="1" customWidth="1"/>
    <col min="5" max="5" width="8.88671875" style="177"/>
    <col min="6" max="6" width="12.88671875" style="177" bestFit="1" customWidth="1"/>
    <col min="7" max="7" width="13.33203125" style="177" bestFit="1" customWidth="1"/>
    <col min="8" max="8" width="4.33203125" style="177" customWidth="1"/>
    <col min="9" max="9" width="41.6640625" style="177" bestFit="1" customWidth="1"/>
    <col min="10" max="10" width="14.33203125" style="177" bestFit="1" customWidth="1"/>
    <col min="11" max="11" width="11.33203125" style="177" bestFit="1" customWidth="1"/>
    <col min="12" max="12" width="13.33203125" style="177" bestFit="1" customWidth="1"/>
    <col min="13" max="13" width="12.33203125" style="177" bestFit="1" customWidth="1"/>
    <col min="14" max="16384" width="8.88671875" style="177"/>
  </cols>
  <sheetData>
    <row r="1" spans="1:17" x14ac:dyDescent="0.3">
      <c r="A1" s="345" t="s">
        <v>329</v>
      </c>
      <c r="I1" s="124" t="s">
        <v>390</v>
      </c>
    </row>
    <row r="3" spans="1:17" ht="14.4" customHeight="1" x14ac:dyDescent="0.3">
      <c r="I3" s="560" t="s">
        <v>389</v>
      </c>
      <c r="J3" s="560"/>
      <c r="K3" s="560"/>
      <c r="L3" s="560"/>
      <c r="M3" s="560"/>
      <c r="N3" s="404"/>
      <c r="O3" s="404"/>
      <c r="P3" s="404"/>
      <c r="Q3" s="179"/>
    </row>
    <row r="4" spans="1:17" ht="14.4" customHeight="1" x14ac:dyDescent="0.3">
      <c r="I4" s="560"/>
      <c r="J4" s="560"/>
      <c r="K4" s="560"/>
      <c r="L4" s="560"/>
      <c r="M4" s="560"/>
      <c r="N4" s="187"/>
      <c r="O4" s="187"/>
      <c r="P4" s="187"/>
      <c r="Q4" s="187"/>
    </row>
    <row r="5" spans="1:17" x14ac:dyDescent="0.3">
      <c r="A5" s="565" t="s">
        <v>332</v>
      </c>
      <c r="B5" s="565"/>
      <c r="C5" s="565"/>
      <c r="D5" s="565"/>
      <c r="E5" s="565"/>
      <c r="F5" s="565"/>
      <c r="G5" s="565"/>
      <c r="I5" s="403"/>
      <c r="J5" s="403"/>
      <c r="K5" s="403"/>
      <c r="L5" s="403"/>
      <c r="M5" s="403"/>
      <c r="N5" s="187"/>
      <c r="O5" s="187"/>
      <c r="P5" s="187"/>
      <c r="Q5" s="187"/>
    </row>
    <row r="6" spans="1:17" x14ac:dyDescent="0.3">
      <c r="A6" s="577" t="s">
        <v>246</v>
      </c>
      <c r="B6" s="577"/>
      <c r="C6" s="577"/>
      <c r="D6" s="577"/>
      <c r="E6" s="577"/>
      <c r="F6" s="577"/>
      <c r="J6" s="496" t="s">
        <v>44</v>
      </c>
      <c r="K6" s="496" t="s">
        <v>271</v>
      </c>
      <c r="L6" s="177" t="s">
        <v>7</v>
      </c>
      <c r="M6" s="506"/>
      <c r="N6" s="187"/>
      <c r="O6" s="187"/>
      <c r="P6" s="187"/>
      <c r="Q6" s="187"/>
    </row>
    <row r="7" spans="1:17" x14ac:dyDescent="0.3">
      <c r="A7" s="578" t="s">
        <v>247</v>
      </c>
      <c r="B7" s="578"/>
      <c r="C7" s="578"/>
      <c r="D7" s="578"/>
      <c r="E7" s="578"/>
      <c r="F7" s="578"/>
      <c r="I7" s="195" t="s">
        <v>269</v>
      </c>
      <c r="J7" s="194">
        <v>6121043</v>
      </c>
      <c r="K7" s="181">
        <v>333505</v>
      </c>
      <c r="L7" s="181">
        <f>J7+K7</f>
        <v>6454548</v>
      </c>
      <c r="M7" s="505"/>
      <c r="N7" s="187"/>
      <c r="O7" s="187"/>
      <c r="P7" s="187"/>
      <c r="Q7" s="187"/>
    </row>
    <row r="8" spans="1:17" x14ac:dyDescent="0.3">
      <c r="A8" s="579" t="s">
        <v>248</v>
      </c>
      <c r="B8" s="192" t="s">
        <v>3</v>
      </c>
      <c r="C8" s="185" t="s">
        <v>249</v>
      </c>
      <c r="D8" s="190">
        <v>0.218253</v>
      </c>
      <c r="E8" s="197"/>
      <c r="F8" s="342">
        <f>D8*$F$29</f>
        <v>1335935.9978789999</v>
      </c>
      <c r="G8" s="585" t="s">
        <v>269</v>
      </c>
      <c r="I8" s="195" t="s">
        <v>272</v>
      </c>
      <c r="J8" s="186">
        <v>8559392</v>
      </c>
      <c r="K8" s="181">
        <v>638052</v>
      </c>
      <c r="L8" s="181">
        <f t="shared" ref="L8:L11" si="0">J8+K8</f>
        <v>9197444</v>
      </c>
      <c r="M8" s="505"/>
      <c r="N8" s="187"/>
      <c r="O8" s="187"/>
      <c r="P8" s="187"/>
      <c r="Q8" s="187"/>
    </row>
    <row r="9" spans="1:17" x14ac:dyDescent="0.3">
      <c r="A9" s="579"/>
      <c r="B9" s="296" t="s">
        <v>250</v>
      </c>
      <c r="C9" s="180" t="s">
        <v>251</v>
      </c>
      <c r="D9" s="211">
        <v>2.7000000000000001E-3</v>
      </c>
      <c r="E9" s="202"/>
      <c r="F9" s="342">
        <f t="shared" ref="F9:F18" si="1">D9*$F$29</f>
        <v>16526.8161</v>
      </c>
      <c r="G9" s="585"/>
      <c r="I9" s="195" t="s">
        <v>273</v>
      </c>
      <c r="J9" s="186">
        <v>-8705442</v>
      </c>
      <c r="K9" s="181">
        <v>-530251</v>
      </c>
      <c r="L9" s="181">
        <f t="shared" si="0"/>
        <v>-9235693</v>
      </c>
      <c r="M9" s="505"/>
      <c r="N9" s="187"/>
      <c r="O9" s="187"/>
      <c r="P9" s="187"/>
      <c r="Q9" s="187"/>
    </row>
    <row r="10" spans="1:17" x14ac:dyDescent="0.3">
      <c r="A10" s="579"/>
      <c r="B10" s="296" t="s">
        <v>252</v>
      </c>
      <c r="C10" s="180" t="s">
        <v>249</v>
      </c>
      <c r="D10" s="211">
        <v>4.2848000000000004E-2</v>
      </c>
      <c r="E10" s="202"/>
      <c r="F10" s="342">
        <f t="shared" si="1"/>
        <v>262274.45046400005</v>
      </c>
      <c r="G10" s="585"/>
      <c r="I10" s="195" t="s">
        <v>274</v>
      </c>
      <c r="J10" s="186">
        <v>0</v>
      </c>
      <c r="K10" s="181">
        <v>0</v>
      </c>
      <c r="L10" s="181">
        <f t="shared" si="0"/>
        <v>0</v>
      </c>
      <c r="M10" s="505"/>
      <c r="N10" s="187"/>
      <c r="O10" s="187"/>
      <c r="P10" s="187"/>
      <c r="Q10" s="187"/>
    </row>
    <row r="11" spans="1:17" x14ac:dyDescent="0.3">
      <c r="A11" s="579" t="s">
        <v>253</v>
      </c>
      <c r="B11" s="188" t="s">
        <v>254</v>
      </c>
      <c r="C11" s="180" t="s">
        <v>255</v>
      </c>
      <c r="D11" s="211">
        <v>2.2620000000000001E-2</v>
      </c>
      <c r="E11" s="202"/>
      <c r="F11" s="342">
        <f>D11*$F$29</f>
        <v>138457.99266000002</v>
      </c>
      <c r="G11" s="585"/>
      <c r="I11" s="195" t="s">
        <v>275</v>
      </c>
      <c r="J11" s="186">
        <v>1861858</v>
      </c>
      <c r="K11" s="181">
        <v>91160</v>
      </c>
      <c r="L11" s="181">
        <f t="shared" si="0"/>
        <v>1953018</v>
      </c>
      <c r="M11" s="505"/>
      <c r="N11" s="187"/>
      <c r="O11" s="187"/>
      <c r="P11" s="187"/>
      <c r="Q11" s="187"/>
    </row>
    <row r="12" spans="1:17" x14ac:dyDescent="0.3">
      <c r="A12" s="579"/>
      <c r="B12" s="188" t="s">
        <v>256</v>
      </c>
      <c r="C12" s="180" t="s">
        <v>255</v>
      </c>
      <c r="D12" s="211">
        <v>2.0212999999999998E-2</v>
      </c>
      <c r="E12" s="202"/>
      <c r="F12" s="342">
        <f t="shared" si="1"/>
        <v>123724.642159</v>
      </c>
      <c r="G12" s="585"/>
      <c r="I12" s="195" t="s">
        <v>276</v>
      </c>
      <c r="J12" s="550">
        <f>J7+J8+J9+J10+J11</f>
        <v>7836851</v>
      </c>
      <c r="K12" s="178">
        <f>K7+K8+K9+K10+K11</f>
        <v>532466</v>
      </c>
      <c r="L12" s="178">
        <f>L7+L8+L9+L10+L11</f>
        <v>8369317</v>
      </c>
      <c r="M12" s="507"/>
      <c r="N12" s="203"/>
      <c r="O12" s="203"/>
      <c r="P12" s="204"/>
      <c r="Q12" s="203"/>
    </row>
    <row r="13" spans="1:17" x14ac:dyDescent="0.3">
      <c r="A13" s="579"/>
      <c r="B13" s="205" t="s">
        <v>3</v>
      </c>
      <c r="C13" s="198" t="s">
        <v>255</v>
      </c>
      <c r="D13" s="184">
        <v>0.56723999999999997</v>
      </c>
      <c r="E13" s="202"/>
      <c r="F13" s="343">
        <f t="shared" si="1"/>
        <v>3472100.43132</v>
      </c>
      <c r="G13" s="585"/>
      <c r="I13" s="206"/>
      <c r="J13" s="580"/>
      <c r="K13" s="581"/>
      <c r="L13" s="581"/>
      <c r="M13" s="582"/>
      <c r="N13" s="582"/>
      <c r="O13" s="582"/>
      <c r="P13" s="582"/>
      <c r="Q13" s="582"/>
    </row>
    <row r="14" spans="1:17" x14ac:dyDescent="0.3">
      <c r="A14" s="579"/>
      <c r="B14" s="207" t="s">
        <v>257</v>
      </c>
      <c r="C14" s="180" t="s">
        <v>255</v>
      </c>
      <c r="D14" s="211">
        <v>3.2325E-2</v>
      </c>
      <c r="E14" s="202"/>
      <c r="F14" s="342">
        <f t="shared" si="1"/>
        <v>197862.71497500001</v>
      </c>
      <c r="G14" s="585"/>
      <c r="I14" s="208"/>
      <c r="J14" s="583"/>
      <c r="K14" s="584"/>
      <c r="L14" s="584"/>
      <c r="M14" s="584"/>
      <c r="N14" s="584"/>
      <c r="O14" s="584"/>
      <c r="P14" s="584"/>
      <c r="Q14" s="584"/>
    </row>
    <row r="15" spans="1:17" x14ac:dyDescent="0.3">
      <c r="A15" s="579"/>
      <c r="B15" s="296" t="s">
        <v>258</v>
      </c>
      <c r="C15" s="180" t="s">
        <v>255</v>
      </c>
      <c r="D15" s="211">
        <v>3.6200999999999997E-2</v>
      </c>
      <c r="E15" s="202"/>
      <c r="F15" s="342">
        <f t="shared" si="1"/>
        <v>221587.87764299999</v>
      </c>
      <c r="G15" s="585"/>
    </row>
    <row r="16" spans="1:17" x14ac:dyDescent="0.3">
      <c r="A16" s="579"/>
      <c r="B16" s="296" t="s">
        <v>259</v>
      </c>
      <c r="C16" s="180" t="s">
        <v>260</v>
      </c>
      <c r="D16" s="211">
        <v>4.5999999999999999E-3</v>
      </c>
      <c r="E16" s="202"/>
      <c r="F16" s="342">
        <f t="shared" si="1"/>
        <v>28156.7978</v>
      </c>
      <c r="G16" s="585"/>
      <c r="I16" s="209"/>
      <c r="J16" s="187"/>
      <c r="K16" s="187"/>
      <c r="L16" s="187"/>
      <c r="M16" s="187"/>
    </row>
    <row r="17" spans="1:13" x14ac:dyDescent="0.3">
      <c r="A17" s="579"/>
      <c r="B17" s="296" t="s">
        <v>250</v>
      </c>
      <c r="C17" s="180" t="s">
        <v>261</v>
      </c>
      <c r="D17" s="211">
        <v>9.1999999999999998E-3</v>
      </c>
      <c r="E17" s="202"/>
      <c r="F17" s="342">
        <f t="shared" si="1"/>
        <v>56313.595600000001</v>
      </c>
      <c r="G17" s="585"/>
      <c r="I17" s="187"/>
      <c r="J17" s="210"/>
      <c r="K17" s="210"/>
      <c r="L17" s="210"/>
      <c r="M17" s="210"/>
    </row>
    <row r="18" spans="1:13" x14ac:dyDescent="0.3">
      <c r="A18" s="200"/>
      <c r="B18" s="296" t="s">
        <v>262</v>
      </c>
      <c r="C18" s="180" t="s">
        <v>263</v>
      </c>
      <c r="D18" s="211">
        <v>4.3799999999999999E-2</v>
      </c>
      <c r="E18" s="202"/>
      <c r="F18" s="344">
        <f t="shared" si="1"/>
        <v>268101.68339999998</v>
      </c>
      <c r="G18" s="586"/>
      <c r="J18" s="341"/>
    </row>
    <row r="19" spans="1:13" x14ac:dyDescent="0.3">
      <c r="A19" s="579" t="s">
        <v>264</v>
      </c>
      <c r="B19" s="188" t="s">
        <v>254</v>
      </c>
      <c r="C19" s="180" t="s">
        <v>265</v>
      </c>
      <c r="D19" s="211">
        <v>3.1323999999999998E-2</v>
      </c>
      <c r="E19" s="202"/>
      <c r="F19" s="193">
        <f>(D19*$F$30)</f>
        <v>-131292.82317999998</v>
      </c>
    </row>
    <row r="20" spans="1:13" x14ac:dyDescent="0.3">
      <c r="A20" s="579"/>
      <c r="B20" s="188" t="s">
        <v>256</v>
      </c>
      <c r="C20" s="180" t="s">
        <v>265</v>
      </c>
      <c r="D20" s="211">
        <v>2.7990000000000001E-2</v>
      </c>
      <c r="E20" s="202"/>
      <c r="F20" s="193">
        <f>D20*$F$30</f>
        <v>-117318.54555000001</v>
      </c>
    </row>
    <row r="21" spans="1:13" x14ac:dyDescent="0.3">
      <c r="A21" s="579"/>
      <c r="B21" s="205" t="s">
        <v>3</v>
      </c>
      <c r="C21" s="198" t="s">
        <v>265</v>
      </c>
      <c r="D21" s="184">
        <v>0.785493</v>
      </c>
      <c r="E21" s="202"/>
      <c r="F21" s="191">
        <f>D21*$F$30</f>
        <v>-3292350.7073849998</v>
      </c>
    </row>
    <row r="22" spans="1:13" x14ac:dyDescent="0.3">
      <c r="A22" s="579"/>
      <c r="B22" s="207" t="s">
        <v>257</v>
      </c>
      <c r="C22" s="180" t="s">
        <v>265</v>
      </c>
      <c r="D22" s="211">
        <v>4.4762999999999997E-2</v>
      </c>
      <c r="E22" s="202"/>
      <c r="F22" s="193">
        <f t="shared" ref="F22:F26" si="2">D22*$F$30</f>
        <v>-187621.652535</v>
      </c>
    </row>
    <row r="23" spans="1:13" x14ac:dyDescent="0.3">
      <c r="A23" s="579"/>
      <c r="B23" s="296" t="s">
        <v>258</v>
      </c>
      <c r="C23" s="180" t="s">
        <v>265</v>
      </c>
      <c r="D23" s="211">
        <v>5.0130000000000001E-2</v>
      </c>
      <c r="E23" s="202"/>
      <c r="F23" s="193">
        <f t="shared" si="2"/>
        <v>-210117.13785</v>
      </c>
    </row>
    <row r="24" spans="1:13" x14ac:dyDescent="0.3">
      <c r="A24" s="579"/>
      <c r="B24" s="296" t="s">
        <v>259</v>
      </c>
      <c r="C24" s="180" t="s">
        <v>266</v>
      </c>
      <c r="D24" s="211">
        <v>4.5999999999999999E-3</v>
      </c>
      <c r="E24" s="202"/>
      <c r="F24" s="193">
        <f t="shared" si="2"/>
        <v>-19280.647000000001</v>
      </c>
    </row>
    <row r="25" spans="1:13" x14ac:dyDescent="0.3">
      <c r="A25" s="579"/>
      <c r="B25" s="296" t="s">
        <v>250</v>
      </c>
      <c r="C25" s="180" t="s">
        <v>267</v>
      </c>
      <c r="D25" s="211">
        <v>1.1900000000000001E-2</v>
      </c>
      <c r="E25" s="202"/>
      <c r="F25" s="193">
        <f t="shared" si="2"/>
        <v>-49878.195500000002</v>
      </c>
    </row>
    <row r="26" spans="1:13" x14ac:dyDescent="0.3">
      <c r="A26" s="579"/>
      <c r="B26" s="296" t="s">
        <v>262</v>
      </c>
      <c r="C26" s="180" t="s">
        <v>268</v>
      </c>
      <c r="D26" s="211">
        <v>4.3799999999999999E-2</v>
      </c>
      <c r="E26" s="202"/>
      <c r="F26" s="193">
        <f t="shared" si="2"/>
        <v>-183585.291</v>
      </c>
    </row>
    <row r="27" spans="1:13" ht="15" thickBot="1" x14ac:dyDescent="0.35">
      <c r="A27" s="187"/>
      <c r="B27" s="201" t="s">
        <v>7</v>
      </c>
      <c r="C27" s="187"/>
      <c r="D27" s="187"/>
      <c r="E27" s="187"/>
      <c r="F27" s="551">
        <f>SUM(F8:F26)</f>
        <v>1929598.0000000002</v>
      </c>
      <c r="G27" s="341"/>
    </row>
    <row r="28" spans="1:13" ht="15" thickTop="1" x14ac:dyDescent="0.3">
      <c r="A28" s="187"/>
      <c r="B28" s="187"/>
      <c r="C28" s="187"/>
      <c r="D28" s="187"/>
      <c r="E28" s="187"/>
      <c r="F28" s="187"/>
    </row>
    <row r="29" spans="1:13" x14ac:dyDescent="0.3">
      <c r="A29" s="187"/>
      <c r="B29" s="576" t="s">
        <v>269</v>
      </c>
      <c r="C29" s="576"/>
      <c r="D29" s="187"/>
      <c r="E29" s="187"/>
      <c r="F29" s="196">
        <f>J7</f>
        <v>6121043</v>
      </c>
    </row>
    <row r="30" spans="1:13" x14ac:dyDescent="0.3">
      <c r="A30" s="187"/>
      <c r="B30" s="576" t="s">
        <v>264</v>
      </c>
      <c r="C30" s="576"/>
      <c r="D30" s="187"/>
      <c r="E30" s="187"/>
      <c r="F30" s="176">
        <v>-4191445</v>
      </c>
    </row>
    <row r="31" spans="1:13" ht="15" thickBot="1" x14ac:dyDescent="0.35">
      <c r="A31" s="187"/>
      <c r="B31" s="201" t="s">
        <v>7</v>
      </c>
      <c r="C31" s="187"/>
      <c r="D31" s="187"/>
      <c r="E31" s="187"/>
      <c r="F31" s="230">
        <f>F29+F30</f>
        <v>1929598</v>
      </c>
    </row>
    <row r="32" spans="1:13" ht="15" thickTop="1" x14ac:dyDescent="0.3">
      <c r="A32" s="187"/>
      <c r="B32" s="187"/>
      <c r="C32" s="187"/>
      <c r="D32" s="187"/>
      <c r="E32" s="187"/>
      <c r="F32" s="187"/>
    </row>
    <row r="33" spans="1:7" x14ac:dyDescent="0.3">
      <c r="A33" s="516" t="s">
        <v>400</v>
      </c>
      <c r="B33" s="516"/>
      <c r="C33" s="516"/>
      <c r="D33" s="516"/>
      <c r="E33" s="516"/>
      <c r="F33" s="517"/>
      <c r="G33" s="516"/>
    </row>
    <row r="34" spans="1:7" x14ac:dyDescent="0.3">
      <c r="A34" s="572" t="s">
        <v>246</v>
      </c>
      <c r="B34" s="572"/>
      <c r="C34" s="572"/>
      <c r="D34" s="572"/>
      <c r="E34" s="572"/>
      <c r="F34" s="572"/>
      <c r="G34" s="516"/>
    </row>
    <row r="35" spans="1:7" x14ac:dyDescent="0.3">
      <c r="A35" s="573" t="s">
        <v>247</v>
      </c>
      <c r="B35" s="573"/>
      <c r="C35" s="573"/>
      <c r="D35" s="573"/>
      <c r="E35" s="573"/>
      <c r="F35" s="573"/>
      <c r="G35" s="516"/>
    </row>
    <row r="36" spans="1:7" x14ac:dyDescent="0.3">
      <c r="A36" s="570" t="s">
        <v>248</v>
      </c>
      <c r="B36" s="518" t="s">
        <v>3</v>
      </c>
      <c r="C36" s="519" t="s">
        <v>249</v>
      </c>
      <c r="D36" s="520">
        <v>0.218253</v>
      </c>
      <c r="E36" s="521"/>
      <c r="F36" s="522">
        <f>D36*$F$57</f>
        <v>1335935.9978789999</v>
      </c>
      <c r="G36" s="574" t="s">
        <v>269</v>
      </c>
    </row>
    <row r="37" spans="1:7" x14ac:dyDescent="0.3">
      <c r="A37" s="570"/>
      <c r="B37" s="523" t="s">
        <v>250</v>
      </c>
      <c r="C37" s="524" t="s">
        <v>251</v>
      </c>
      <c r="D37" s="525">
        <v>2.7000000000000001E-3</v>
      </c>
      <c r="E37" s="526"/>
      <c r="F37" s="522">
        <f>D37*$F$57</f>
        <v>16526.8161</v>
      </c>
      <c r="G37" s="574"/>
    </row>
    <row r="38" spans="1:7" x14ac:dyDescent="0.3">
      <c r="A38" s="570"/>
      <c r="B38" s="523" t="s">
        <v>252</v>
      </c>
      <c r="C38" s="524" t="s">
        <v>249</v>
      </c>
      <c r="D38" s="525">
        <v>4.2848000000000004E-2</v>
      </c>
      <c r="E38" s="526"/>
      <c r="F38" s="522">
        <f t="shared" ref="F38:F46" si="3">D38*$F$57</f>
        <v>262274.45046400005</v>
      </c>
      <c r="G38" s="574"/>
    </row>
    <row r="39" spans="1:7" x14ac:dyDescent="0.3">
      <c r="A39" s="570" t="s">
        <v>253</v>
      </c>
      <c r="B39" s="527" t="s">
        <v>254</v>
      </c>
      <c r="C39" s="524" t="s">
        <v>255</v>
      </c>
      <c r="D39" s="525">
        <v>2.2620000000000001E-2</v>
      </c>
      <c r="E39" s="526"/>
      <c r="F39" s="522">
        <f t="shared" si="3"/>
        <v>138457.99266000002</v>
      </c>
      <c r="G39" s="574"/>
    </row>
    <row r="40" spans="1:7" x14ac:dyDescent="0.3">
      <c r="A40" s="570"/>
      <c r="B40" s="527" t="s">
        <v>256</v>
      </c>
      <c r="C40" s="524" t="s">
        <v>255</v>
      </c>
      <c r="D40" s="525">
        <v>2.0212999999999998E-2</v>
      </c>
      <c r="E40" s="526"/>
      <c r="F40" s="522">
        <f t="shared" si="3"/>
        <v>123724.642159</v>
      </c>
      <c r="G40" s="574"/>
    </row>
    <row r="41" spans="1:7" x14ac:dyDescent="0.3">
      <c r="A41" s="570"/>
      <c r="B41" s="205" t="s">
        <v>3</v>
      </c>
      <c r="C41" s="198" t="s">
        <v>255</v>
      </c>
      <c r="D41" s="184">
        <v>0.56723999999999997</v>
      </c>
      <c r="E41" s="526"/>
      <c r="F41" s="343">
        <f t="shared" si="3"/>
        <v>3472100.43132</v>
      </c>
      <c r="G41" s="574"/>
    </row>
    <row r="42" spans="1:7" x14ac:dyDescent="0.3">
      <c r="A42" s="570"/>
      <c r="B42" s="528" t="s">
        <v>257</v>
      </c>
      <c r="C42" s="524" t="s">
        <v>255</v>
      </c>
      <c r="D42" s="525">
        <v>3.2325E-2</v>
      </c>
      <c r="E42" s="526"/>
      <c r="F42" s="522">
        <f t="shared" si="3"/>
        <v>197862.71497500001</v>
      </c>
      <c r="G42" s="574"/>
    </row>
    <row r="43" spans="1:7" x14ac:dyDescent="0.3">
      <c r="A43" s="570"/>
      <c r="B43" s="523" t="s">
        <v>258</v>
      </c>
      <c r="C43" s="524" t="s">
        <v>255</v>
      </c>
      <c r="D43" s="525">
        <v>3.6200999999999997E-2</v>
      </c>
      <c r="E43" s="526"/>
      <c r="F43" s="522">
        <f t="shared" si="3"/>
        <v>221587.87764299999</v>
      </c>
      <c r="G43" s="574"/>
    </row>
    <row r="44" spans="1:7" x14ac:dyDescent="0.3">
      <c r="A44" s="570"/>
      <c r="B44" s="523" t="s">
        <v>259</v>
      </c>
      <c r="C44" s="524" t="s">
        <v>260</v>
      </c>
      <c r="D44" s="525">
        <v>4.5999999999999999E-3</v>
      </c>
      <c r="E44" s="526"/>
      <c r="F44" s="522">
        <f t="shared" si="3"/>
        <v>28156.7978</v>
      </c>
      <c r="G44" s="574"/>
    </row>
    <row r="45" spans="1:7" x14ac:dyDescent="0.3">
      <c r="A45" s="570"/>
      <c r="B45" s="523" t="s">
        <v>250</v>
      </c>
      <c r="C45" s="524" t="s">
        <v>261</v>
      </c>
      <c r="D45" s="525">
        <v>9.1999999999999998E-3</v>
      </c>
      <c r="E45" s="526"/>
      <c r="F45" s="522">
        <f t="shared" si="3"/>
        <v>56313.595600000001</v>
      </c>
      <c r="G45" s="574"/>
    </row>
    <row r="46" spans="1:7" x14ac:dyDescent="0.3">
      <c r="A46" s="529"/>
      <c r="B46" s="523" t="s">
        <v>262</v>
      </c>
      <c r="C46" s="524" t="s">
        <v>263</v>
      </c>
      <c r="D46" s="525">
        <v>4.3799999999999999E-2</v>
      </c>
      <c r="E46" s="526"/>
      <c r="F46" s="522">
        <f t="shared" si="3"/>
        <v>268101.68339999998</v>
      </c>
      <c r="G46" s="575"/>
    </row>
    <row r="47" spans="1:7" x14ac:dyDescent="0.3">
      <c r="A47" s="570" t="s">
        <v>264</v>
      </c>
      <c r="B47" s="527" t="s">
        <v>254</v>
      </c>
      <c r="C47" s="524" t="s">
        <v>265</v>
      </c>
      <c r="D47" s="525">
        <v>3.1323999999999998E-2</v>
      </c>
      <c r="E47" s="526"/>
      <c r="F47" s="530">
        <f>(D47*$F$58)</f>
        <v>53745.969791999996</v>
      </c>
      <c r="G47" s="516"/>
    </row>
    <row r="48" spans="1:7" x14ac:dyDescent="0.3">
      <c r="A48" s="570"/>
      <c r="B48" s="527" t="s">
        <v>256</v>
      </c>
      <c r="C48" s="524" t="s">
        <v>265</v>
      </c>
      <c r="D48" s="525">
        <v>2.7990000000000001E-2</v>
      </c>
      <c r="E48" s="526"/>
      <c r="F48" s="530">
        <f t="shared" ref="F48:F54" si="4">(D48*$F$58)</f>
        <v>48025.465920000002</v>
      </c>
      <c r="G48" s="516"/>
    </row>
    <row r="49" spans="1:7" x14ac:dyDescent="0.3">
      <c r="A49" s="570"/>
      <c r="B49" s="205" t="s">
        <v>3</v>
      </c>
      <c r="C49" s="198" t="s">
        <v>265</v>
      </c>
      <c r="D49" s="184">
        <v>0.785493</v>
      </c>
      <c r="E49" s="526"/>
      <c r="F49" s="191">
        <f t="shared" si="4"/>
        <v>1347755.173344</v>
      </c>
      <c r="G49" s="516"/>
    </row>
    <row r="50" spans="1:7" x14ac:dyDescent="0.3">
      <c r="A50" s="570"/>
      <c r="B50" s="528" t="s">
        <v>257</v>
      </c>
      <c r="C50" s="524" t="s">
        <v>265</v>
      </c>
      <c r="D50" s="525">
        <v>4.4762999999999997E-2</v>
      </c>
      <c r="E50" s="526"/>
      <c r="F50" s="530">
        <f t="shared" si="4"/>
        <v>76804.713503999999</v>
      </c>
      <c r="G50" s="516"/>
    </row>
    <row r="51" spans="1:7" x14ac:dyDescent="0.3">
      <c r="A51" s="570"/>
      <c r="B51" s="523" t="s">
        <v>258</v>
      </c>
      <c r="C51" s="524" t="s">
        <v>265</v>
      </c>
      <c r="D51" s="525">
        <v>5.0130000000000001E-2</v>
      </c>
      <c r="E51" s="526"/>
      <c r="F51" s="530">
        <f t="shared" si="4"/>
        <v>86013.455040000001</v>
      </c>
      <c r="G51" s="516"/>
    </row>
    <row r="52" spans="1:7" x14ac:dyDescent="0.3">
      <c r="A52" s="570"/>
      <c r="B52" s="523" t="s">
        <v>259</v>
      </c>
      <c r="C52" s="524" t="s">
        <v>266</v>
      </c>
      <c r="D52" s="525">
        <v>4.5999999999999999E-3</v>
      </c>
      <c r="E52" s="526"/>
      <c r="F52" s="530">
        <f t="shared" si="4"/>
        <v>7892.7168000000001</v>
      </c>
      <c r="G52" s="516"/>
    </row>
    <row r="53" spans="1:7" x14ac:dyDescent="0.3">
      <c r="A53" s="570"/>
      <c r="B53" s="523" t="s">
        <v>250</v>
      </c>
      <c r="C53" s="524" t="s">
        <v>267</v>
      </c>
      <c r="D53" s="525">
        <v>1.1900000000000001E-2</v>
      </c>
      <c r="E53" s="526"/>
      <c r="F53" s="530">
        <f t="shared" si="4"/>
        <v>20418.1152</v>
      </c>
      <c r="G53" s="516"/>
    </row>
    <row r="54" spans="1:7" x14ac:dyDescent="0.3">
      <c r="A54" s="570"/>
      <c r="B54" s="523" t="s">
        <v>262</v>
      </c>
      <c r="C54" s="524" t="s">
        <v>268</v>
      </c>
      <c r="D54" s="525">
        <v>4.3799999999999999E-2</v>
      </c>
      <c r="E54" s="526"/>
      <c r="F54" s="530">
        <f t="shared" si="4"/>
        <v>75152.390400000004</v>
      </c>
      <c r="G54" s="516"/>
    </row>
    <row r="55" spans="1:7" ht="15" thickBot="1" x14ac:dyDescent="0.35">
      <c r="A55" s="531"/>
      <c r="B55" s="532" t="s">
        <v>7</v>
      </c>
      <c r="C55" s="531"/>
      <c r="D55" s="531"/>
      <c r="E55" s="531"/>
      <c r="F55" s="533">
        <f>SUM(F36:F54)</f>
        <v>7836851</v>
      </c>
      <c r="G55" s="534"/>
    </row>
    <row r="56" spans="1:7" ht="15" thickTop="1" x14ac:dyDescent="0.3">
      <c r="A56" s="531"/>
      <c r="B56" s="531"/>
      <c r="C56" s="531"/>
      <c r="D56" s="531"/>
      <c r="E56" s="531"/>
      <c r="F56" s="531"/>
      <c r="G56" s="516"/>
    </row>
    <row r="57" spans="1:7" x14ac:dyDescent="0.3">
      <c r="A57" s="531"/>
      <c r="B57" s="571" t="s">
        <v>269</v>
      </c>
      <c r="C57" s="571"/>
      <c r="D57" s="531"/>
      <c r="E57" s="531"/>
      <c r="F57" s="535">
        <f>J7</f>
        <v>6121043</v>
      </c>
      <c r="G57" s="516"/>
    </row>
    <row r="58" spans="1:7" x14ac:dyDescent="0.3">
      <c r="A58" s="531"/>
      <c r="B58" s="571" t="s">
        <v>264</v>
      </c>
      <c r="C58" s="571"/>
      <c r="D58" s="531"/>
      <c r="E58" s="531"/>
      <c r="F58" s="535">
        <f>SUM(J8:J11)</f>
        <v>1715808</v>
      </c>
      <c r="G58" s="516"/>
    </row>
    <row r="59" spans="1:7" ht="15" thickBot="1" x14ac:dyDescent="0.35">
      <c r="A59" s="531"/>
      <c r="B59" s="532" t="s">
        <v>7</v>
      </c>
      <c r="C59" s="531"/>
      <c r="D59" s="531"/>
      <c r="E59" s="531"/>
      <c r="F59" s="536">
        <f>F57+F58</f>
        <v>7836851</v>
      </c>
      <c r="G59" s="516"/>
    </row>
    <row r="60" spans="1:7" ht="15" thickTop="1" x14ac:dyDescent="0.3"/>
  </sheetData>
  <mergeCells count="20">
    <mergeCell ref="G36:G46"/>
    <mergeCell ref="A39:A45"/>
    <mergeCell ref="I3:M4"/>
    <mergeCell ref="B30:C30"/>
    <mergeCell ref="A6:F6"/>
    <mergeCell ref="A7:F7"/>
    <mergeCell ref="A8:A10"/>
    <mergeCell ref="A11:A17"/>
    <mergeCell ref="J13:Q13"/>
    <mergeCell ref="J14:Q14"/>
    <mergeCell ref="A19:A26"/>
    <mergeCell ref="B29:C29"/>
    <mergeCell ref="G8:G18"/>
    <mergeCell ref="A5:G5"/>
    <mergeCell ref="A47:A54"/>
    <mergeCell ref="B57:C57"/>
    <mergeCell ref="B58:C58"/>
    <mergeCell ref="A34:F34"/>
    <mergeCell ref="A35:F35"/>
    <mergeCell ref="A36:A38"/>
  </mergeCells>
  <pageMargins left="0.7" right="0.7" top="0.75" bottom="0.75" header="0.3" footer="0.3"/>
  <pageSetup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workbookViewId="0">
      <selection activeCell="E16" sqref="E16"/>
    </sheetView>
  </sheetViews>
  <sheetFormatPr defaultColWidth="9.109375" defaultRowHeight="15" x14ac:dyDescent="0.35"/>
  <cols>
    <col min="1" max="1" width="9.6640625" style="50" customWidth="1"/>
    <col min="2" max="2" width="11.33203125" style="51" bestFit="1" customWidth="1"/>
    <col min="3" max="3" width="46.33203125" style="51" bestFit="1" customWidth="1"/>
    <col min="4" max="4" width="13" style="50" customWidth="1"/>
    <col min="5" max="5" width="15.88671875" style="50" customWidth="1"/>
    <col min="6" max="7" width="6.6640625" style="50" customWidth="1"/>
    <col min="8" max="8" width="8" style="50" customWidth="1"/>
    <col min="9" max="9" width="8.5546875" style="50" bestFit="1" customWidth="1"/>
    <col min="10" max="10" width="16.33203125" style="50" bestFit="1" customWidth="1"/>
    <col min="11" max="257" width="10.33203125" style="50" customWidth="1"/>
    <col min="258" max="16384" width="9.109375" style="50"/>
  </cols>
  <sheetData>
    <row r="1" spans="1:10" x14ac:dyDescent="0.35">
      <c r="A1" s="50" t="s">
        <v>352</v>
      </c>
    </row>
    <row r="2" spans="1:10" x14ac:dyDescent="0.35">
      <c r="B2" s="49"/>
      <c r="C2" s="49"/>
      <c r="D2" s="49"/>
      <c r="E2" s="377"/>
      <c r="F2" s="49"/>
      <c r="G2" s="49"/>
      <c r="I2" s="49"/>
      <c r="J2" s="49"/>
    </row>
    <row r="3" spans="1:10" x14ac:dyDescent="0.35">
      <c r="I3" s="50" t="s">
        <v>382</v>
      </c>
    </row>
    <row r="4" spans="1:10" ht="15.6" thickBot="1" x14ac:dyDescent="0.4">
      <c r="B4" s="49" t="s">
        <v>381</v>
      </c>
      <c r="C4" s="50"/>
      <c r="D4" s="265" t="s">
        <v>52</v>
      </c>
      <c r="E4" s="381"/>
      <c r="J4" s="264" t="s">
        <v>311</v>
      </c>
    </row>
    <row r="5" spans="1:10" ht="16.2" thickTop="1" thickBot="1" x14ac:dyDescent="0.4">
      <c r="A5" s="106"/>
      <c r="B5" s="587" t="s">
        <v>110</v>
      </c>
      <c r="C5" s="588"/>
      <c r="D5" s="378" t="s">
        <v>294</v>
      </c>
      <c r="E5" s="549" t="s">
        <v>399</v>
      </c>
      <c r="F5" s="49"/>
      <c r="G5" s="49"/>
      <c r="H5" s="106"/>
      <c r="I5" s="107" t="s">
        <v>110</v>
      </c>
      <c r="J5" s="108" t="s">
        <v>111</v>
      </c>
    </row>
    <row r="6" spans="1:10" ht="15.6" thickTop="1" x14ac:dyDescent="0.35">
      <c r="A6" s="50" t="s">
        <v>1</v>
      </c>
      <c r="B6" s="50"/>
      <c r="C6" s="50"/>
      <c r="D6" s="275" t="s">
        <v>313</v>
      </c>
      <c r="E6" s="513"/>
      <c r="F6" s="270"/>
      <c r="G6" s="52"/>
      <c r="H6" s="57" t="s">
        <v>1</v>
      </c>
    </row>
    <row r="7" spans="1:10" x14ac:dyDescent="0.35">
      <c r="B7" s="248">
        <v>182353</v>
      </c>
      <c r="C7" s="122" t="s">
        <v>292</v>
      </c>
      <c r="D7" s="105">
        <f>'FAS 87 Entries'!C7</f>
        <v>-8723</v>
      </c>
      <c r="E7" s="514">
        <f>'FAS 87 Entries'!K90</f>
        <v>631268.63</v>
      </c>
      <c r="F7" s="268"/>
      <c r="G7" s="53"/>
      <c r="I7" s="58">
        <v>926147</v>
      </c>
      <c r="J7" s="56">
        <f>'Act 926 GL'!C9</f>
        <v>-1911536.09</v>
      </c>
    </row>
    <row r="8" spans="1:10" x14ac:dyDescent="0.35">
      <c r="B8" s="552">
        <v>182353</v>
      </c>
      <c r="C8" s="553" t="s">
        <v>293</v>
      </c>
      <c r="D8" s="554">
        <f>'FAS 87 Entries'!J78</f>
        <v>-1569840</v>
      </c>
      <c r="E8" s="514">
        <v>0</v>
      </c>
      <c r="F8" s="268"/>
      <c r="G8" s="53"/>
      <c r="I8" s="58">
        <v>926148</v>
      </c>
      <c r="J8" s="56">
        <f>'Act 926 GL'!C10</f>
        <v>5334533.16</v>
      </c>
    </row>
    <row r="9" spans="1:10" x14ac:dyDescent="0.35">
      <c r="B9" s="248">
        <v>182359</v>
      </c>
      <c r="C9" s="122" t="s">
        <v>132</v>
      </c>
      <c r="D9" s="105">
        <f>'FAS 87 Entries'!H7</f>
        <v>692690.75</v>
      </c>
      <c r="E9" s="514">
        <f>'FAS 87 Entries'!W72</f>
        <v>692690.75</v>
      </c>
      <c r="F9" s="269"/>
      <c r="G9" s="54"/>
      <c r="I9" s="58">
        <v>926149</v>
      </c>
      <c r="J9" s="56">
        <f>'Act 926 GL'!C11</f>
        <v>899809.21</v>
      </c>
    </row>
    <row r="10" spans="1:10" x14ac:dyDescent="0.35">
      <c r="B10" s="248">
        <v>254101</v>
      </c>
      <c r="C10" s="122" t="s">
        <v>291</v>
      </c>
      <c r="D10" s="271">
        <f>'FAS 87 Entries'!O7</f>
        <v>-639991.63</v>
      </c>
      <c r="E10" s="514">
        <f>'FAS 87 Entries'!AI24</f>
        <v>-639991.63</v>
      </c>
      <c r="F10" s="269"/>
      <c r="G10" s="54"/>
      <c r="I10" s="58"/>
      <c r="J10" s="56"/>
    </row>
    <row r="11" spans="1:10" ht="15.6" thickBot="1" x14ac:dyDescent="0.4">
      <c r="B11" s="241"/>
      <c r="C11" s="369" t="s">
        <v>339</v>
      </c>
      <c r="D11" s="243">
        <f>SUM(D7:D10)</f>
        <v>-1525863.88</v>
      </c>
      <c r="E11" s="515">
        <f>SUM(E7:E10)</f>
        <v>683967.74999999988</v>
      </c>
      <c r="F11" s="272"/>
      <c r="I11" s="39"/>
      <c r="J11" s="262">
        <f>SUM(J7:J10)</f>
        <v>4322806.28</v>
      </c>
    </row>
    <row r="12" spans="1:10" ht="15.6" thickTop="1" x14ac:dyDescent="0.35">
      <c r="B12" s="241"/>
      <c r="C12" s="241"/>
      <c r="D12" s="105"/>
      <c r="E12" s="379"/>
      <c r="F12" s="269"/>
    </row>
    <row r="13" spans="1:10" ht="15.6" thickBot="1" x14ac:dyDescent="0.4">
      <c r="A13" s="50" t="s">
        <v>312</v>
      </c>
      <c r="B13" s="241"/>
      <c r="C13" s="242" t="s">
        <v>340</v>
      </c>
      <c r="D13" s="244">
        <v>27784306</v>
      </c>
      <c r="E13" s="382"/>
      <c r="F13" s="273"/>
    </row>
    <row r="14" spans="1:10" ht="15.6" thickTop="1" x14ac:dyDescent="0.35">
      <c r="B14" s="241"/>
      <c r="C14" s="241"/>
      <c r="D14" s="105"/>
      <c r="E14" s="379"/>
      <c r="F14" s="269"/>
    </row>
    <row r="15" spans="1:10" ht="15.6" thickBot="1" x14ac:dyDescent="0.4">
      <c r="B15" s="241"/>
      <c r="C15" s="276" t="s">
        <v>314</v>
      </c>
      <c r="D15" s="277">
        <f>D11+D13</f>
        <v>26258442.120000001</v>
      </c>
      <c r="E15" s="380"/>
      <c r="F15" s="269"/>
    </row>
    <row r="16" spans="1:10" ht="15.6" thickTop="1" x14ac:dyDescent="0.35">
      <c r="B16" s="241"/>
      <c r="C16" s="241"/>
      <c r="D16" s="105"/>
      <c r="E16" s="379"/>
      <c r="F16" s="269"/>
    </row>
    <row r="17" spans="1:10" x14ac:dyDescent="0.35">
      <c r="B17" s="241"/>
      <c r="C17" s="241"/>
      <c r="D17" s="105"/>
      <c r="E17" s="379"/>
      <c r="F17" s="269"/>
    </row>
    <row r="18" spans="1:10" x14ac:dyDescent="0.35">
      <c r="A18" s="50" t="s">
        <v>17</v>
      </c>
      <c r="B18" s="241"/>
      <c r="C18" s="241"/>
      <c r="D18" s="105"/>
      <c r="E18" s="379"/>
      <c r="F18" s="269"/>
      <c r="H18" s="57" t="s">
        <v>17</v>
      </c>
    </row>
    <row r="19" spans="1:10" x14ac:dyDescent="0.35">
      <c r="B19" s="240">
        <v>182361</v>
      </c>
      <c r="C19" s="122" t="s">
        <v>48</v>
      </c>
      <c r="D19" s="105">
        <f>'FAS 106 Entries'!M7</f>
        <v>-295515</v>
      </c>
      <c r="E19" s="379"/>
      <c r="F19" s="269"/>
      <c r="G19" s="54"/>
      <c r="I19" s="55">
        <v>926326</v>
      </c>
      <c r="J19" s="59">
        <f>'Act 926 GL'!G9</f>
        <v>-46619.23</v>
      </c>
    </row>
    <row r="20" spans="1:10" x14ac:dyDescent="0.35">
      <c r="B20" s="240">
        <v>254108</v>
      </c>
      <c r="C20" s="122" t="s">
        <v>167</v>
      </c>
      <c r="D20" s="271">
        <f>'FAS 106 Entries'!H7</f>
        <v>-4297801</v>
      </c>
      <c r="E20" s="379"/>
      <c r="F20" s="269"/>
      <c r="G20" s="54"/>
      <c r="I20" s="55">
        <v>926327</v>
      </c>
      <c r="J20" s="59">
        <f>'Act 926 GL'!G10</f>
        <v>924333.24</v>
      </c>
    </row>
    <row r="21" spans="1:10" x14ac:dyDescent="0.35">
      <c r="B21" s="240">
        <v>254111</v>
      </c>
      <c r="C21" s="122" t="s">
        <v>164</v>
      </c>
      <c r="D21" s="105">
        <f>'FAS 106 Entries'!C7</f>
        <v>4176</v>
      </c>
      <c r="E21" s="379"/>
      <c r="F21" s="269"/>
      <c r="G21" s="54"/>
      <c r="I21" s="55">
        <v>926328</v>
      </c>
      <c r="J21" s="59">
        <f>'Act 926 GL'!G11</f>
        <v>2010399.61</v>
      </c>
    </row>
    <row r="22" spans="1:10" ht="15.6" thickBot="1" x14ac:dyDescent="0.4">
      <c r="B22" s="394">
        <v>182358</v>
      </c>
      <c r="C22" s="51" t="s">
        <v>160</v>
      </c>
      <c r="D22" s="105">
        <f>'FAS 106 Entries'!R7</f>
        <v>59070</v>
      </c>
      <c r="E22" s="383"/>
      <c r="F22" s="274"/>
      <c r="I22" s="51"/>
      <c r="J22" s="263">
        <f>SUM(J19:J21)</f>
        <v>2888113.62</v>
      </c>
    </row>
    <row r="23" spans="1:10" ht="16.2" thickTop="1" thickBot="1" x14ac:dyDescent="0.4">
      <c r="B23" s="55"/>
      <c r="C23" s="371" t="s">
        <v>341</v>
      </c>
      <c r="D23" s="278">
        <f>SUM(D19:D22)</f>
        <v>-4530070</v>
      </c>
      <c r="E23" s="379"/>
      <c r="F23" s="269"/>
    </row>
    <row r="24" spans="1:10" ht="15.6" thickTop="1" x14ac:dyDescent="0.35">
      <c r="C24" s="370"/>
      <c r="D24" s="59"/>
      <c r="E24" s="379"/>
      <c r="F24" s="269"/>
    </row>
    <row r="25" spans="1:10" x14ac:dyDescent="0.35">
      <c r="D25" s="59"/>
      <c r="E25" s="384"/>
    </row>
    <row r="26" spans="1:10" x14ac:dyDescent="0.35">
      <c r="C26" s="50"/>
      <c r="E26" s="379"/>
      <c r="F26" s="269"/>
    </row>
    <row r="27" spans="1:10" x14ac:dyDescent="0.35">
      <c r="D27" s="246"/>
      <c r="E27" s="379"/>
      <c r="F27" s="269"/>
    </row>
    <row r="28" spans="1:10" x14ac:dyDescent="0.35">
      <c r="D28" s="59"/>
      <c r="E28" s="383"/>
      <c r="F28" s="245"/>
    </row>
    <row r="29" spans="1:10" x14ac:dyDescent="0.35">
      <c r="C29" s="247" t="s">
        <v>295</v>
      </c>
      <c r="D29" s="245">
        <f>D15+D23</f>
        <v>21728372.120000001</v>
      </c>
      <c r="E29" s="385"/>
      <c r="F29" s="267"/>
    </row>
    <row r="30" spans="1:10" x14ac:dyDescent="0.35">
      <c r="A30" s="124"/>
      <c r="B30" s="124"/>
      <c r="C30" s="124"/>
      <c r="D30" s="111"/>
      <c r="E30" s="267"/>
      <c r="F30" s="267"/>
    </row>
    <row r="31" spans="1:10" x14ac:dyDescent="0.35">
      <c r="D31" s="59"/>
      <c r="E31" s="267"/>
      <c r="F31" s="267"/>
    </row>
    <row r="32" spans="1:10" x14ac:dyDescent="0.35">
      <c r="D32" s="59"/>
      <c r="E32" s="266"/>
      <c r="F32" s="266"/>
    </row>
    <row r="33" spans="5:6" x14ac:dyDescent="0.35">
      <c r="E33" s="266"/>
      <c r="F33" s="266"/>
    </row>
    <row r="34" spans="5:6" x14ac:dyDescent="0.35">
      <c r="E34" s="266"/>
      <c r="F34" s="266"/>
    </row>
    <row r="35" spans="5:6" x14ac:dyDescent="0.35">
      <c r="E35" s="266"/>
      <c r="F35" s="266"/>
    </row>
    <row r="36" spans="5:6" x14ac:dyDescent="0.35">
      <c r="E36" s="266"/>
      <c r="F36" s="266"/>
    </row>
    <row r="37" spans="5:6" x14ac:dyDescent="0.35">
      <c r="E37" s="266"/>
      <c r="F37" s="266"/>
    </row>
    <row r="38" spans="5:6" x14ac:dyDescent="0.35">
      <c r="E38" s="266"/>
      <c r="F38" s="266"/>
    </row>
  </sheetData>
  <sortState ref="B19:E21">
    <sortCondition ref="B19:B21"/>
  </sortState>
  <mergeCells count="1">
    <mergeCell ref="B5:C5"/>
  </mergeCells>
  <pageMargins left="0.75" right="0.75" top="1" bottom="1" header="0.5" footer="0.5"/>
  <pageSetup scale="8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TME adjustment FAS 87</vt:lpstr>
      <vt:lpstr>TME adjustment FAS 106</vt:lpstr>
      <vt:lpstr>EXPLANATION</vt:lpstr>
      <vt:lpstr>CORRECTED Summary</vt:lpstr>
      <vt:lpstr>Summary</vt:lpstr>
      <vt:lpstr>SERP (HC)</vt:lpstr>
      <vt:lpstr>FAS 106</vt:lpstr>
      <vt:lpstr>FAS 87 </vt:lpstr>
      <vt:lpstr>Balances</vt:lpstr>
      <vt:lpstr>Act 926 GL</vt:lpstr>
      <vt:lpstr>FAS 106 Entries</vt:lpstr>
      <vt:lpstr>FAS 87 Entries</vt:lpstr>
      <vt:lpstr>FAS 88 Settlement &amp; tracker</vt:lpstr>
      <vt:lpstr>TY Pension Settlement</vt:lpstr>
      <vt:lpstr>'CORRECTED Summary'!Print_Area</vt:lpstr>
      <vt:lpstr>Summary!Print_Area</vt:lpstr>
    </vt:vector>
  </TitlesOfParts>
  <Company>Empire District Electric Co.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Delano</dc:creator>
  <cp:lastModifiedBy>Angela Cloven</cp:lastModifiedBy>
  <cp:lastPrinted>2020-04-12T16:12:56Z</cp:lastPrinted>
  <dcterms:created xsi:type="dcterms:W3CDTF">2007-08-08T20:27:17Z</dcterms:created>
  <dcterms:modified xsi:type="dcterms:W3CDTF">2020-04-17T23:20:59Z</dcterms:modified>
</cp:coreProperties>
</file>