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6\"/>
    </mc:Choice>
  </mc:AlternateContent>
  <xr:revisionPtr revIDLastSave="0" documentId="13_ncr:1_{21994BB6-672A-47A0-9808-FA88DE56E631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7" sheetId="16" r:id="rId1"/>
    <sheet name="Monthly Cost Tracker AP8" sheetId="17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C29" i="17"/>
  <c r="C4" i="17"/>
  <c r="C26" i="16"/>
  <c r="C27" i="16" s="1"/>
  <c r="C26" i="17" l="1"/>
  <c r="D11" i="6"/>
  <c r="F8" i="8" l="1"/>
  <c r="E57" i="6" l="1"/>
  <c r="D14" i="6" l="1"/>
  <c r="D12" i="6"/>
  <c r="E12" i="6" s="1"/>
  <c r="D15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6" l="1"/>
  <c r="C30" i="16" s="1"/>
  <c r="C34" i="16" s="1"/>
  <c r="C20" i="17" l="1"/>
  <c r="C27" i="17" s="1"/>
  <c r="C30" i="17" s="1"/>
  <c r="C32" i="17" s="1"/>
</calcChain>
</file>

<file path=xl/sharedStrings.xml><?xml version="1.0" encoding="utf-8"?>
<sst xmlns="http://schemas.openxmlformats.org/spreadsheetml/2006/main" count="158" uniqueCount="82">
  <si>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</si>
  <si>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</si>
  <si>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</si>
  <si>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</si>
  <si>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</si>
  <si>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</si>
  <si>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</si>
  <si>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</si>
  <si>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</si>
  <si>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</si>
  <si>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</si>
  <si>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</si>
  <si>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</si>
  <si>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</si>
  <si>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</si>
  <si>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</si>
  <si>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</si>
  <si>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</si>
  <si>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</si>
  <si>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</si>
  <si>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</si>
  <si>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</si>
  <si>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</si>
  <si>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</si>
  <si>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</si>
  <si>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</si>
  <si>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</si>
  <si>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</si>
  <si>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</si>
  <si>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</si>
  <si>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</si>
  <si>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</si>
  <si>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</si>
  <si>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</si>
  <si>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</si>
  <si>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</si>
  <si>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</si>
  <si>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</si>
  <si>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</si>
  <si>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</si>
  <si>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</si>
  <si>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</si>
  <si>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</si>
  <si>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</si>
  <si>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</si>
  <si>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</si>
  <si>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</si>
  <si>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</si>
  <si>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</si>
  <si>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</si>
  <si>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</si>
  <si>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</si>
  <si>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</si>
  <si>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Amt in Base Rates/Test Year kWh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</si>
  <si>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</si>
  <si>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</si>
  <si>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</si>
  <si>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</si>
  <si>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</si>
  <si>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</si>
  <si>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</si>
  <si>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</si>
  <si>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</si>
  <si>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</si>
  <si>
    <t>Billed kWh used to set rates in ER-2024-0319 rate case</t>
  </si>
  <si>
    <t>RESRAM Rebasing excerpt from File No. ER-2024-0319 Unanimous Stipulation and Agreement</t>
  </si>
  <si>
    <t>Residential</t>
  </si>
  <si>
    <t>Small General</t>
  </si>
  <si>
    <t>Large General</t>
  </si>
  <si>
    <t>Small Primary</t>
  </si>
  <si>
    <t>Large Primary</t>
  </si>
  <si>
    <t>Company Owned Lighting</t>
  </si>
  <si>
    <t>Customer Owned Lighting</t>
  </si>
  <si>
    <t>There were no significant factors affecting RESRAM billed revenues during this period.</t>
  </si>
  <si>
    <t>Final RESRAM Rate</t>
  </si>
  <si>
    <t>Wind REC Costs - 5553RW/557RWD</t>
  </si>
  <si>
    <t>Solar REC Costs - 5553RC/557RCS</t>
  </si>
  <si>
    <t>Biomass REC Costs - 5553RB/557RBM</t>
  </si>
  <si>
    <t>Hydro REC Costs - 5553RH/557RH2</t>
  </si>
  <si>
    <t>Non Customer Solar REC Costs - 5553RP/557RPS</t>
  </si>
  <si>
    <t>Solar Rebate Processing Costs - 557SRP</t>
  </si>
  <si>
    <t>Accumulation Period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</si>
</sst>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0" fontId="10" fillId="0" borderId="0" xfId="0" applyFont="1"/>
    <xf numFmtId="167" fontId="8" fillId="0" borderId="0" xfId="1" applyNumberFormat="1" applyFont="1" applyFill="1" applyBorder="1" applyAlignment="1"/>
    <xf numFmtId="169" fontId="14" fillId="0" borderId="0" xfId="5" applyNumberFormat="1" applyFont="1" applyFill="1"/>
    <xf numFmtId="169" fontId="0" fillId="0" borderId="0" xfId="4" applyNumberFormat="1" applyFont="1" applyFill="1"/>
    <xf numFmtId="169" fontId="0" fillId="0" borderId="4" xfId="0" applyNumberFormat="1" applyFill="1" applyBorder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3</xdr:col>
      <xdr:colOff>114803</xdr:colOff>
      <xdr:row>72</xdr:row>
      <xdr:rowOff>19880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4FCF1-FE45-A98C-93D0-F6ECF7A2A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124825"/>
          <a:ext cx="3600953" cy="59444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180975</xdr:rowOff>
    </xdr:from>
    <xdr:to>
      <xdr:col>1</xdr:col>
      <xdr:colOff>143098</xdr:colOff>
      <xdr:row>35</xdr:row>
      <xdr:rowOff>114370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697EF8-CCA6-611C-D59D-2EA9FD40C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591300"/>
          <a:ext cx="1600423" cy="5048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5</xdr:col>
      <xdr:colOff>296200</xdr:colOff>
      <xdr:row>32</xdr:row>
      <xdr:rowOff>181053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C87665-1A04-F0E5-7618-CE0D3F33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29325"/>
          <a:ext cx="6630325" cy="562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4"/>
  <sheetViews>
    <sheetView tabSelected="1" zoomScaleNormal="100" workbookViewId="0">
      <pane ySplit="4" topLeftCell="A5" activePane="bottomLeft" state="frozen"/>
      <selection activeCell="B32" sqref="B32"/>
      <selection pane="bottomLeft" activeCell="D13" sqref="D1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58</v>
      </c>
    </row>
    <row r="4" spans="1:13" x14ac:dyDescent="0.25">
      <c r="A4" s="1"/>
      <c r="B4" s="2" t="s">
        <v>21</v>
      </c>
      <c r="C4" s="2">
        <v>46112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59</v>
      </c>
      <c r="B6" s="6"/>
      <c r="C6" s="40"/>
      <c r="D6" s="55"/>
      <c r="E6" s="56"/>
    </row>
    <row r="7" spans="1:13" x14ac:dyDescent="0.25">
      <c r="A7" s="5" t="s">
        <v>60</v>
      </c>
      <c r="B7" s="6"/>
      <c r="C7" s="40"/>
      <c r="D7" s="55"/>
      <c r="E7" s="56"/>
    </row>
    <row r="8" spans="1:13" x14ac:dyDescent="0.25">
      <c r="A8" s="5" t="s">
        <v>61</v>
      </c>
      <c r="B8" s="6"/>
      <c r="C8" s="40"/>
      <c r="D8" s="55"/>
      <c r="E8" s="56"/>
    </row>
    <row r="9" spans="1:13" x14ac:dyDescent="0.25">
      <c r="A9" s="5" t="s">
        <v>62</v>
      </c>
      <c r="B9" s="6"/>
      <c r="C9" s="40"/>
      <c r="D9" s="55"/>
      <c r="E9" s="56"/>
    </row>
    <row r="10" spans="1:13" x14ac:dyDescent="0.25">
      <c r="A10" s="5" t="s">
        <v>63</v>
      </c>
      <c r="B10" s="6"/>
      <c r="C10" s="40"/>
      <c r="D10" s="55"/>
      <c r="E10" s="56"/>
    </row>
    <row r="11" spans="1:13" x14ac:dyDescent="0.25">
      <c r="A11" s="5" t="s">
        <v>54</v>
      </c>
      <c r="B11" s="6"/>
      <c r="C11" s="40"/>
      <c r="D11" s="55"/>
      <c r="E11" s="56"/>
    </row>
    <row r="12" spans="1:13" x14ac:dyDescent="0.25">
      <c r="A12" s="5" t="s">
        <v>55</v>
      </c>
      <c r="B12" s="7"/>
      <c r="C12" s="40"/>
      <c r="D12" s="55"/>
      <c r="E12" s="56"/>
      <c r="F12" s="57"/>
    </row>
    <row r="13" spans="1:13" x14ac:dyDescent="0.25">
      <c r="A13" s="5" t="s">
        <v>56</v>
      </c>
      <c r="B13" s="6"/>
      <c r="C13" s="40"/>
      <c r="D13" s="55"/>
      <c r="E13" s="56"/>
      <c r="F13" s="57"/>
    </row>
    <row r="14" spans="1:13" x14ac:dyDescent="0.25">
      <c r="A14" s="5" t="s">
        <v>57</v>
      </c>
      <c r="B14" s="6"/>
      <c r="C14" s="40"/>
      <c r="D14" s="55"/>
      <c r="E14" s="56"/>
      <c r="F14" s="57"/>
    </row>
    <row r="15" spans="1:13" x14ac:dyDescent="0.25">
      <c r="A15" s="5" t="s">
        <v>2</v>
      </c>
      <c r="B15" s="6"/>
      <c r="C15" s="40"/>
      <c r="D15" s="55"/>
      <c r="E15" s="56"/>
      <c r="F15" s="57"/>
    </row>
    <row r="16" spans="1:13" x14ac:dyDescent="0.25">
      <c r="A16" s="5" t="s">
        <v>3</v>
      </c>
      <c r="B16" s="6"/>
      <c r="C16" s="40"/>
      <c r="D16" s="55"/>
      <c r="E16" s="56"/>
      <c r="F16" s="57"/>
    </row>
    <row r="17" spans="1:6" x14ac:dyDescent="0.25">
      <c r="A17" s="5" t="s">
        <v>4</v>
      </c>
      <c r="B17" s="6"/>
      <c r="C17" s="40"/>
      <c r="D17" s="55"/>
      <c r="E17" s="56"/>
      <c r="F17" s="57"/>
    </row>
    <row r="18" spans="1:6" x14ac:dyDescent="0.25">
      <c r="A18" s="5" t="s">
        <v>49</v>
      </c>
      <c r="B18" s="6"/>
      <c r="C18" s="40"/>
      <c r="D18" s="55"/>
      <c r="E18" s="56"/>
      <c r="F18" s="57"/>
    </row>
    <row r="19" spans="1:6" x14ac:dyDescent="0.25">
      <c r="A19" s="5" t="s">
        <v>5</v>
      </c>
      <c r="B19" s="6"/>
      <c r="C19" s="40"/>
      <c r="D19" s="55"/>
      <c r="E19" s="56"/>
      <c r="F19" s="57"/>
    </row>
    <row r="20" spans="1:6" ht="15.75" thickBot="1" x14ac:dyDescent="0.3">
      <c r="A20" s="3" t="s">
        <v>6</v>
      </c>
      <c r="B20" s="9"/>
      <c r="C20" s="64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-878884.90999999992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/>
    </row>
    <row r="25" spans="1:6" x14ac:dyDescent="0.25">
      <c r="A25" s="5" t="s">
        <v>24</v>
      </c>
      <c r="B25" s="21"/>
      <c r="C25" s="40"/>
    </row>
    <row r="26" spans="1:6" x14ac:dyDescent="0.25">
      <c r="A26" s="3" t="s">
        <v>25</v>
      </c>
      <c r="B26" s="6"/>
      <c r="C26" s="63">
        <f>SUM(C22:C25)</f>
        <v>-878884.90999999992</v>
      </c>
    </row>
    <row r="27" spans="1:6" ht="15.75" thickBot="1" x14ac:dyDescent="0.3">
      <c r="A27" s="12" t="s">
        <v>7</v>
      </c>
      <c r="B27" s="22"/>
      <c r="C27" s="65">
        <f>SUM(C26)+C20</f>
        <v>-878884.90999999992</v>
      </c>
    </row>
    <row r="28" spans="1:6" x14ac:dyDescent="0.25">
      <c r="A28" s="3"/>
      <c r="B28" s="4"/>
      <c r="C28" s="46"/>
    </row>
    <row r="29" spans="1:6" x14ac:dyDescent="0.25">
      <c r="A29" s="13" t="s">
        <v>8</v>
      </c>
      <c r="B29" s="14"/>
      <c r="C29" s="14">
        <v>3.2478475000000001E-3</v>
      </c>
    </row>
    <row r="30" spans="1:6" x14ac:dyDescent="0.25">
      <c r="A30" s="15" t="s">
        <v>9</v>
      </c>
      <c r="B30" s="43"/>
      <c r="C30" s="43">
        <f>(C27+B34)*C29</f>
        <v>29110.431670681297</v>
      </c>
      <c r="D30" s="55"/>
      <c r="E30" s="56"/>
      <c r="F30" s="57"/>
    </row>
    <row r="31" spans="1:6" x14ac:dyDescent="0.25">
      <c r="A31" s="15"/>
      <c r="B31" s="43"/>
      <c r="C31" s="43"/>
    </row>
    <row r="32" spans="1:6" x14ac:dyDescent="0.25">
      <c r="A32" s="3"/>
      <c r="B32" s="43"/>
      <c r="C32" s="43"/>
    </row>
    <row r="33" spans="1:3" x14ac:dyDescent="0.25">
      <c r="A33" s="3"/>
      <c r="B33" s="45"/>
      <c r="C33" s="45"/>
    </row>
    <row r="34" spans="1:3" ht="15.75" thickBot="1" x14ac:dyDescent="0.3">
      <c r="A34" s="12" t="s">
        <v>10</v>
      </c>
      <c r="B34" s="65">
        <v>9841877.067323057</v>
      </c>
      <c r="C34" s="65">
        <f>C27+C30+B34+C32</f>
        <v>8992102.5889937393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15E4-66FF-4B86-849F-9BD87E072DDB}">
  <sheetPr>
    <pageSetUpPr fitToPage="1"/>
  </sheetPr>
  <dimension ref="A1:M32"/>
  <sheetViews>
    <sheetView zoomScaleNormal="100" workbookViewId="0">
      <pane ySplit="4" topLeftCell="A5" activePane="bottomLeft" state="frozen"/>
      <selection activeCell="B32" sqref="B32"/>
      <selection pane="bottomLeft" activeCell="E20" sqref="E2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81</v>
      </c>
    </row>
    <row r="4" spans="1:13" x14ac:dyDescent="0.25">
      <c r="A4" s="1"/>
      <c r="B4" s="2" t="s">
        <v>21</v>
      </c>
      <c r="C4" s="2">
        <f>'Monthly Cost Tracker AP7'!C4</f>
        <v>46112</v>
      </c>
    </row>
    <row r="5" spans="1:13" x14ac:dyDescent="0.25">
      <c r="A5" s="3" t="s">
        <v>22</v>
      </c>
      <c r="B5" s="24"/>
      <c r="C5" s="23"/>
      <c r="D5" s="53"/>
      <c r="E5" s="54"/>
      <c r="F5" s="52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75</v>
      </c>
      <c r="B6" s="6"/>
      <c r="C6" s="40">
        <v>1416593.02</v>
      </c>
      <c r="D6" s="55"/>
      <c r="E6" s="56"/>
    </row>
    <row r="7" spans="1:13" x14ac:dyDescent="0.25">
      <c r="A7" s="5" t="s">
        <v>76</v>
      </c>
      <c r="B7" s="6"/>
      <c r="C7" s="40">
        <v>670.2299999999999</v>
      </c>
      <c r="D7" s="55"/>
      <c r="E7" s="56"/>
    </row>
    <row r="8" spans="1:13" x14ac:dyDescent="0.25">
      <c r="A8" s="5" t="s">
        <v>77</v>
      </c>
      <c r="B8" s="6"/>
      <c r="C8" s="40">
        <v>0</v>
      </c>
      <c r="D8" s="55"/>
      <c r="E8" s="56"/>
    </row>
    <row r="9" spans="1:13" x14ac:dyDescent="0.25">
      <c r="A9" s="5" t="s">
        <v>78</v>
      </c>
      <c r="B9" s="6"/>
      <c r="C9" s="40">
        <v>0</v>
      </c>
      <c r="D9" s="55"/>
      <c r="E9" s="56"/>
    </row>
    <row r="10" spans="1:13" x14ac:dyDescent="0.25">
      <c r="A10" s="5" t="s">
        <v>79</v>
      </c>
      <c r="B10" s="6"/>
      <c r="C10" s="40">
        <v>0</v>
      </c>
      <c r="D10" s="55"/>
      <c r="E10" s="56"/>
    </row>
    <row r="11" spans="1:13" x14ac:dyDescent="0.25">
      <c r="A11" s="5" t="s">
        <v>80</v>
      </c>
      <c r="B11" s="6"/>
      <c r="C11" s="40">
        <v>0</v>
      </c>
      <c r="D11" s="55"/>
      <c r="E11" s="56"/>
    </row>
    <row r="12" spans="1:13" x14ac:dyDescent="0.25">
      <c r="A12" s="5" t="s">
        <v>55</v>
      </c>
      <c r="B12" s="7"/>
      <c r="C12" s="40">
        <v>0</v>
      </c>
      <c r="D12" s="55"/>
      <c r="E12" s="56"/>
      <c r="F12" s="57"/>
    </row>
    <row r="13" spans="1:13" x14ac:dyDescent="0.25">
      <c r="A13" s="5" t="s">
        <v>56</v>
      </c>
      <c r="B13" s="6"/>
      <c r="C13" s="40">
        <v>-1492946.2420386318</v>
      </c>
      <c r="D13" s="55"/>
      <c r="E13" s="56"/>
      <c r="F13" s="57"/>
    </row>
    <row r="14" spans="1:13" x14ac:dyDescent="0.25">
      <c r="A14" s="5" t="s">
        <v>57</v>
      </c>
      <c r="B14" s="6"/>
      <c r="C14" s="40">
        <v>-5797047.5399999851</v>
      </c>
      <c r="D14" s="55"/>
      <c r="E14" s="56"/>
      <c r="F14" s="57"/>
    </row>
    <row r="15" spans="1:13" x14ac:dyDescent="0.25">
      <c r="A15" s="5" t="s">
        <v>2</v>
      </c>
      <c r="B15" s="6"/>
      <c r="C15" s="40">
        <v>8457146.2549342569</v>
      </c>
      <c r="D15" s="55"/>
      <c r="E15" s="56"/>
      <c r="F15" s="57"/>
    </row>
    <row r="16" spans="1:13" x14ac:dyDescent="0.25">
      <c r="A16" s="5" t="s">
        <v>3</v>
      </c>
      <c r="B16" s="6"/>
      <c r="C16" s="40">
        <v>4556904.6140330834</v>
      </c>
      <c r="D16" s="55"/>
      <c r="E16" s="56"/>
      <c r="F16" s="57"/>
    </row>
    <row r="17" spans="1:6" x14ac:dyDescent="0.25">
      <c r="A17" s="5" t="s">
        <v>4</v>
      </c>
      <c r="B17" s="6"/>
      <c r="C17" s="40">
        <v>2913914.4099999992</v>
      </c>
      <c r="D17" s="55"/>
      <c r="E17" s="56"/>
      <c r="F17" s="57"/>
    </row>
    <row r="18" spans="1:6" x14ac:dyDescent="0.25">
      <c r="A18" s="5" t="s">
        <v>49</v>
      </c>
      <c r="B18" s="6"/>
      <c r="C18" s="40">
        <v>215214.51</v>
      </c>
      <c r="D18" s="55"/>
      <c r="E18" s="56"/>
      <c r="F18" s="57"/>
    </row>
    <row r="19" spans="1:6" x14ac:dyDescent="0.25">
      <c r="A19" s="5" t="s">
        <v>5</v>
      </c>
      <c r="B19" s="6"/>
      <c r="C19" s="40">
        <v>820833.33333333337</v>
      </c>
      <c r="D19" s="55"/>
      <c r="E19" s="56"/>
      <c r="F19" s="57"/>
    </row>
    <row r="20" spans="1:6" ht="15.75" thickBot="1" x14ac:dyDescent="0.3">
      <c r="A20" s="3" t="s">
        <v>6</v>
      </c>
      <c r="B20" s="9"/>
      <c r="C20" s="64">
        <f>SUM(C6:C19)</f>
        <v>11091282.590262055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4399180.3430433217</v>
      </c>
    </row>
    <row r="25" spans="1:6" x14ac:dyDescent="0.25">
      <c r="A25" s="5" t="s">
        <v>24</v>
      </c>
      <c r="B25" s="21"/>
      <c r="C25" s="40">
        <v>198408.62274531857</v>
      </c>
    </row>
    <row r="26" spans="1:6" x14ac:dyDescent="0.25">
      <c r="A26" s="3" t="s">
        <v>25</v>
      </c>
      <c r="B26" s="6"/>
      <c r="C26" s="63">
        <f>C24+C25</f>
        <v>4597588.9657886401</v>
      </c>
    </row>
    <row r="27" spans="1:6" ht="15.75" thickBot="1" x14ac:dyDescent="0.3">
      <c r="A27" s="12" t="s">
        <v>7</v>
      </c>
      <c r="B27" s="22"/>
      <c r="C27" s="65">
        <f>-C26+C20</f>
        <v>6493693.6244734153</v>
      </c>
    </row>
    <row r="28" spans="1:6" x14ac:dyDescent="0.25">
      <c r="A28" s="3"/>
      <c r="B28" s="4"/>
      <c r="C28" s="46"/>
    </row>
    <row r="29" spans="1:6" x14ac:dyDescent="0.25">
      <c r="A29" s="13" t="s">
        <v>8</v>
      </c>
      <c r="B29" s="14"/>
      <c r="C29" s="14">
        <f>'Monthly Cost Tracker AP7'!C29</f>
        <v>3.2478475000000001E-3</v>
      </c>
    </row>
    <row r="30" spans="1:6" x14ac:dyDescent="0.25">
      <c r="A30" s="15" t="s">
        <v>9</v>
      </c>
      <c r="B30" s="43"/>
      <c r="C30" s="43">
        <f>(C27+B32)*C29</f>
        <v>141996.62651711507</v>
      </c>
      <c r="D30" s="55"/>
      <c r="E30" s="56"/>
      <c r="F30" s="57"/>
    </row>
    <row r="31" spans="1:6" x14ac:dyDescent="0.25">
      <c r="A31" s="3"/>
      <c r="B31" s="45"/>
      <c r="C31" s="45"/>
    </row>
    <row r="32" spans="1:6" ht="15.75" thickBot="1" x14ac:dyDescent="0.3">
      <c r="A32" s="12" t="s">
        <v>10</v>
      </c>
      <c r="B32" s="65">
        <v>37226532.315049633</v>
      </c>
      <c r="C32" s="65">
        <f>C27+C30+B32</f>
        <v>43862222.566040166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B32" sqref="B32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2">
        <f>'Monthly Cost Tracker AP7'!C4</f>
        <v>46112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2081080.4700000004</v>
      </c>
    </row>
    <row r="10" spans="1:4" x14ac:dyDescent="0.25">
      <c r="A10" s="35" t="s">
        <v>31</v>
      </c>
      <c r="B10" s="27" t="s">
        <v>30</v>
      </c>
      <c r="C10" s="36">
        <v>520898.85000000015</v>
      </c>
      <c r="D10" s="8"/>
    </row>
    <row r="11" spans="1:4" x14ac:dyDescent="0.25">
      <c r="A11" s="35" t="s">
        <v>32</v>
      </c>
      <c r="B11" s="27" t="s">
        <v>30</v>
      </c>
      <c r="C11" s="36">
        <v>1144078.2400000002</v>
      </c>
      <c r="D11" s="8"/>
    </row>
    <row r="12" spans="1:4" x14ac:dyDescent="0.25">
      <c r="A12" s="35" t="s">
        <v>33</v>
      </c>
      <c r="B12" s="27" t="s">
        <v>34</v>
      </c>
      <c r="C12" s="36">
        <v>547631.80999999994</v>
      </c>
      <c r="D12" s="8"/>
    </row>
    <row r="13" spans="1:4" x14ac:dyDescent="0.25">
      <c r="A13" s="35" t="s">
        <v>35</v>
      </c>
      <c r="B13" s="27" t="s">
        <v>30</v>
      </c>
      <c r="C13" s="36">
        <v>20034.989999999998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27345.55</v>
      </c>
      <c r="D15" s="25"/>
    </row>
    <row r="16" spans="1:4" x14ac:dyDescent="0.25">
      <c r="A16" s="37" t="s">
        <v>38</v>
      </c>
      <c r="B16" s="27" t="s">
        <v>34</v>
      </c>
      <c r="C16" s="36">
        <v>314695.37</v>
      </c>
      <c r="D16" s="25"/>
    </row>
    <row r="17" spans="1:4" x14ac:dyDescent="0.25">
      <c r="A17" s="37" t="s">
        <v>39</v>
      </c>
      <c r="B17" s="27" t="s">
        <v>34</v>
      </c>
      <c r="C17" s="36">
        <v>255558.33000000002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4911323.6100000013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K61" sqref="K61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46112</v>
      </c>
    </row>
    <row r="7" spans="1:5" x14ac:dyDescent="0.25">
      <c r="A7" s="17"/>
      <c r="B7" s="16"/>
      <c r="D7" s="8"/>
    </row>
    <row r="8" spans="1:5" x14ac:dyDescent="0.25">
      <c r="A8" s="47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Mar-2026 kWh</v>
      </c>
      <c r="D10" s="58" t="s">
        <v>53</v>
      </c>
      <c r="E10" s="58" t="s">
        <v>51</v>
      </c>
    </row>
    <row r="11" spans="1:5" x14ac:dyDescent="0.25">
      <c r="A11" s="35" t="s">
        <v>29</v>
      </c>
      <c r="B11" s="27" t="s">
        <v>30</v>
      </c>
      <c r="C11" s="68">
        <v>925446266.52290833</v>
      </c>
      <c r="D11" s="61">
        <f>($E$38/$E$57)</f>
        <v>7.6966043691179155E-5</v>
      </c>
      <c r="E11" s="48">
        <f>C11*D11</f>
        <v>71227.93778304079</v>
      </c>
    </row>
    <row r="12" spans="1:5" x14ac:dyDescent="0.25">
      <c r="A12" s="35" t="s">
        <v>31</v>
      </c>
      <c r="B12" s="27" t="s">
        <v>30</v>
      </c>
      <c r="C12" s="68">
        <v>247472940.36212653</v>
      </c>
      <c r="D12" s="61">
        <f>($E$38/$E$57)</f>
        <v>7.6966043691179155E-5</v>
      </c>
      <c r="E12" s="48">
        <f>C12*D12</f>
        <v>19047.013140296003</v>
      </c>
    </row>
    <row r="13" spans="1:5" x14ac:dyDescent="0.25">
      <c r="A13" s="35" t="s">
        <v>32</v>
      </c>
      <c r="B13" s="27" t="s">
        <v>30</v>
      </c>
      <c r="C13" s="68">
        <v>568637703.84738612</v>
      </c>
      <c r="D13" s="61">
        <f>($E$38/$E$57)</f>
        <v>7.6966043691179155E-5</v>
      </c>
      <c r="E13" s="48">
        <f t="shared" ref="E13:E19" si="0">C13*D13</f>
        <v>43765.794358769715</v>
      </c>
    </row>
    <row r="14" spans="1:5" x14ac:dyDescent="0.25">
      <c r="A14" s="35" t="s">
        <v>33</v>
      </c>
      <c r="B14" s="27" t="s">
        <v>34</v>
      </c>
      <c r="C14" s="68">
        <v>275630308.71973276</v>
      </c>
      <c r="D14" s="61">
        <f>($E$38/$E$57)</f>
        <v>7.6966043691179155E-5</v>
      </c>
      <c r="E14" s="48">
        <f t="shared" si="0"/>
        <v>21214.174383536152</v>
      </c>
    </row>
    <row r="15" spans="1:5" x14ac:dyDescent="0.25">
      <c r="A15" s="35" t="s">
        <v>35</v>
      </c>
      <c r="B15" s="27" t="s">
        <v>30</v>
      </c>
      <c r="C15" s="68">
        <v>9805610.0193152297</v>
      </c>
      <c r="D15" s="61">
        <f>($E$38/$E$57)</f>
        <v>7.6966043691179155E-5</v>
      </c>
      <c r="E15" s="48">
        <f t="shared" si="0"/>
        <v>754.69900916528002</v>
      </c>
    </row>
    <row r="16" spans="1:5" x14ac:dyDescent="0.25">
      <c r="A16" s="35" t="s">
        <v>36</v>
      </c>
      <c r="B16" s="27"/>
      <c r="C16" s="68"/>
      <c r="D16" s="61"/>
      <c r="E16" s="48"/>
    </row>
    <row r="17" spans="1:5" x14ac:dyDescent="0.25">
      <c r="A17" s="37" t="s">
        <v>37</v>
      </c>
      <c r="B17" s="27" t="s">
        <v>34</v>
      </c>
      <c r="C17" s="68">
        <v>14521395.974014308</v>
      </c>
      <c r="D17" s="61">
        <f>($E$38/$E$57)</f>
        <v>7.6966043691179155E-5</v>
      </c>
      <c r="E17" s="48">
        <f t="shared" si="0"/>
        <v>1117.6543969928982</v>
      </c>
    </row>
    <row r="18" spans="1:5" x14ac:dyDescent="0.25">
      <c r="A18" s="37" t="s">
        <v>38</v>
      </c>
      <c r="B18" s="27" t="s">
        <v>34</v>
      </c>
      <c r="C18" s="68">
        <v>169726389.6119304</v>
      </c>
      <c r="D18" s="61">
        <f>($E$38/$E$57)</f>
        <v>7.6966043691179155E-5</v>
      </c>
      <c r="E18" s="48">
        <f t="shared" si="0"/>
        <v>13063.168718417932</v>
      </c>
    </row>
    <row r="19" spans="1:5" x14ac:dyDescent="0.25">
      <c r="A19" s="37" t="s">
        <v>39</v>
      </c>
      <c r="B19" s="27" t="s">
        <v>34</v>
      </c>
      <c r="C19" s="68">
        <v>136512169.94258639</v>
      </c>
      <c r="D19" s="61">
        <f>($E$38/$E$57)</f>
        <v>7.6966043691179155E-5</v>
      </c>
      <c r="E19" s="48">
        <f t="shared" si="0"/>
        <v>10506.801636178778</v>
      </c>
    </row>
    <row r="20" spans="1:5" x14ac:dyDescent="0.25">
      <c r="C20" s="49"/>
      <c r="D20" s="49"/>
      <c r="E20" s="49"/>
    </row>
    <row r="21" spans="1:5" ht="15.75" thickBot="1" x14ac:dyDescent="0.3">
      <c r="A21" s="33" t="s">
        <v>27</v>
      </c>
      <c r="B21" s="32"/>
      <c r="C21" s="50">
        <f>SUM(C11:C20)</f>
        <v>2347752785</v>
      </c>
      <c r="D21" s="50"/>
      <c r="E21" s="50">
        <f t="shared" ref="E21" si="1">SUM(E11:E20)</f>
        <v>180697.24342639756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1" t="s">
        <v>65</v>
      </c>
      <c r="B30" s="51"/>
      <c r="C30" s="51"/>
      <c r="D30" s="51"/>
      <c r="E30" s="51"/>
    </row>
    <row r="38" spans="1:7" x14ac:dyDescent="0.25">
      <c r="E38" s="55">
        <v>2380903</v>
      </c>
      <c r="G38" s="8"/>
    </row>
    <row r="40" spans="1:7" x14ac:dyDescent="0.25">
      <c r="A40" s="51" t="s">
        <v>64</v>
      </c>
      <c r="B40" s="51"/>
      <c r="C40" s="51"/>
      <c r="D40" s="51"/>
      <c r="E40" s="51"/>
    </row>
    <row r="50" spans="5:6" x14ac:dyDescent="0.25">
      <c r="E50" s="69">
        <v>13282878801</v>
      </c>
      <c r="F50" s="66" t="s">
        <v>66</v>
      </c>
    </row>
    <row r="51" spans="5:6" x14ac:dyDescent="0.25">
      <c r="E51" s="69">
        <v>3231277025</v>
      </c>
      <c r="F51" s="66" t="s">
        <v>67</v>
      </c>
    </row>
    <row r="52" spans="5:6" x14ac:dyDescent="0.25">
      <c r="E52" s="69">
        <v>7212371801</v>
      </c>
      <c r="F52" s="66" t="s">
        <v>68</v>
      </c>
    </row>
    <row r="53" spans="5:6" x14ac:dyDescent="0.25">
      <c r="E53" s="69">
        <v>3399414455</v>
      </c>
      <c r="F53" s="66" t="s">
        <v>69</v>
      </c>
    </row>
    <row r="54" spans="5:6" x14ac:dyDescent="0.25">
      <c r="E54" s="69">
        <v>3684171231</v>
      </c>
      <c r="F54" s="66" t="s">
        <v>70</v>
      </c>
    </row>
    <row r="55" spans="5:6" x14ac:dyDescent="0.25">
      <c r="E55" s="69">
        <v>79712880</v>
      </c>
      <c r="F55" s="66" t="s">
        <v>71</v>
      </c>
    </row>
    <row r="56" spans="5:6" x14ac:dyDescent="0.25">
      <c r="E56" s="69">
        <v>44633808</v>
      </c>
      <c r="F56" s="66" t="s">
        <v>72</v>
      </c>
    </row>
    <row r="57" spans="5:6" ht="15.75" thickBot="1" x14ac:dyDescent="0.3">
      <c r="E57" s="70">
        <f>SUM(E50:E56)</f>
        <v>30934460001</v>
      </c>
    </row>
    <row r="58" spans="5:6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A2" sqref="A2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46112</v>
      </c>
    </row>
    <row r="6" spans="1:8" x14ac:dyDescent="0.25">
      <c r="A6" s="17"/>
      <c r="B6" s="16"/>
      <c r="D6" s="8"/>
    </row>
    <row r="7" spans="1:8" ht="15" customHeight="1" x14ac:dyDescent="0.25">
      <c r="A7" t="s">
        <v>73</v>
      </c>
      <c r="B7" s="60"/>
      <c r="C7" s="60"/>
      <c r="D7" s="60"/>
      <c r="E7" s="60"/>
      <c r="F7" s="60"/>
      <c r="G7" s="60"/>
      <c r="H7" s="60"/>
    </row>
    <row r="8" spans="1:8" x14ac:dyDescent="0.25">
      <c r="A8" s="59"/>
      <c r="B8" s="59"/>
      <c r="C8" s="59"/>
      <c r="D8" s="59"/>
      <c r="E8" s="59"/>
      <c r="F8" s="59"/>
      <c r="G8" s="59"/>
      <c r="H8" s="59"/>
    </row>
    <row r="9" spans="1:8" x14ac:dyDescent="0.25">
      <c r="A9" s="59"/>
      <c r="B9" s="59"/>
      <c r="C9" s="59"/>
      <c r="D9" s="59"/>
      <c r="E9" s="59"/>
      <c r="F9" s="59"/>
      <c r="G9" s="59"/>
      <c r="H9" s="5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B26" sqref="B26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46112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74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2081080.4700000004</v>
      </c>
      <c r="D8" s="39">
        <v>1052600000</v>
      </c>
      <c r="E8" s="67">
        <v>2.0694074102607326E-3</v>
      </c>
      <c r="F8" s="36">
        <f>D8*E8</f>
        <v>2178258.2400404471</v>
      </c>
      <c r="G8" s="36">
        <f>F8-C8</f>
        <v>97177.77004044666</v>
      </c>
    </row>
    <row r="9" spans="1:7" x14ac:dyDescent="0.25">
      <c r="A9" s="27" t="s">
        <v>31</v>
      </c>
      <c r="B9" s="27" t="s">
        <v>30</v>
      </c>
      <c r="C9" s="36">
        <f>'18A'!C10</f>
        <v>520898.85000000015</v>
      </c>
      <c r="D9" s="39">
        <v>251123729.99999997</v>
      </c>
      <c r="E9" s="67">
        <v>2.0694074102607326E-3</v>
      </c>
      <c r="F9" s="36">
        <f t="shared" ref="F9:F16" si="0">D9*E9</f>
        <v>519677.30775431538</v>
      </c>
      <c r="G9" s="36">
        <f t="shared" ref="G9:G16" si="1">F9-C9</f>
        <v>-1221.5422456847737</v>
      </c>
    </row>
    <row r="10" spans="1:7" x14ac:dyDescent="0.25">
      <c r="A10" s="27" t="s">
        <v>32</v>
      </c>
      <c r="B10" s="27" t="s">
        <v>30</v>
      </c>
      <c r="C10" s="36">
        <f>'18A'!C11</f>
        <v>1144078.2400000002</v>
      </c>
      <c r="D10" s="39">
        <v>580091330</v>
      </c>
      <c r="E10" s="67">
        <v>2.0694074102607326E-3</v>
      </c>
      <c r="F10" s="36">
        <f t="shared" si="0"/>
        <v>1200445.2969300039</v>
      </c>
      <c r="G10" s="36">
        <f t="shared" si="1"/>
        <v>56367.056930003688</v>
      </c>
    </row>
    <row r="11" spans="1:7" x14ac:dyDescent="0.25">
      <c r="A11" s="27" t="s">
        <v>33</v>
      </c>
      <c r="B11" s="27" t="s">
        <v>34</v>
      </c>
      <c r="C11" s="36">
        <f>'18A'!C12</f>
        <v>547631.80999999994</v>
      </c>
      <c r="D11" s="39">
        <v>281207640</v>
      </c>
      <c r="E11" s="67">
        <v>2.0694074102607326E-3</v>
      </c>
      <c r="F11" s="36">
        <f t="shared" si="0"/>
        <v>581933.17403793242</v>
      </c>
      <c r="G11" s="36">
        <f t="shared" si="1"/>
        <v>34301.364037932479</v>
      </c>
    </row>
    <row r="12" spans="1:7" x14ac:dyDescent="0.25">
      <c r="A12" s="27" t="s">
        <v>42</v>
      </c>
      <c r="B12" s="27" t="s">
        <v>30</v>
      </c>
      <c r="C12" s="36">
        <f>'18A'!C13</f>
        <v>20034.989999999998</v>
      </c>
      <c r="D12" s="39">
        <v>11815576.244776212</v>
      </c>
      <c r="E12" s="67">
        <v>2.0694074102607326E-3</v>
      </c>
      <c r="F12" s="36">
        <f t="shared" si="0"/>
        <v>24451.241037440574</v>
      </c>
      <c r="G12" s="36">
        <f t="shared" si="1"/>
        <v>4416.2510374405756</v>
      </c>
    </row>
    <row r="13" spans="1:7" x14ac:dyDescent="0.25">
      <c r="A13" s="27" t="s">
        <v>36</v>
      </c>
      <c r="B13" s="27"/>
      <c r="C13" s="36"/>
      <c r="D13" s="39"/>
      <c r="E13" s="67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27345.55</v>
      </c>
      <c r="D14" s="39">
        <v>17263473.686155908</v>
      </c>
      <c r="E14" s="67">
        <v>2.0694074102607326E-3</v>
      </c>
      <c r="F14" s="36">
        <f t="shared" si="0"/>
        <v>35725.160372972197</v>
      </c>
      <c r="G14" s="36">
        <f t="shared" si="1"/>
        <v>8379.6103729721981</v>
      </c>
    </row>
    <row r="15" spans="1:7" x14ac:dyDescent="0.25">
      <c r="A15" s="28" t="s">
        <v>38</v>
      </c>
      <c r="B15" s="27" t="s">
        <v>34</v>
      </c>
      <c r="C15" s="36">
        <f>'18A'!C16</f>
        <v>314695.37</v>
      </c>
      <c r="D15" s="39">
        <v>158749987.8130855</v>
      </c>
      <c r="E15" s="67">
        <v>2.0694074102607326E-3</v>
      </c>
      <c r="F15" s="36">
        <f t="shared" si="0"/>
        <v>328518.40115920012</v>
      </c>
      <c r="G15" s="36">
        <f t="shared" si="1"/>
        <v>13823.031159200124</v>
      </c>
    </row>
    <row r="16" spans="1:7" x14ac:dyDescent="0.25">
      <c r="A16" s="28" t="s">
        <v>39</v>
      </c>
      <c r="B16" s="27" t="s">
        <v>34</v>
      </c>
      <c r="C16" s="36">
        <f>'18A'!C17</f>
        <v>255558.33000000002</v>
      </c>
      <c r="D16" s="39">
        <v>130894618.50075862</v>
      </c>
      <c r="E16" s="67">
        <v>2.0694074102607326E-3</v>
      </c>
      <c r="F16" s="36">
        <f t="shared" si="0"/>
        <v>270874.29348872148</v>
      </c>
      <c r="G16" s="36">
        <f t="shared" si="1"/>
        <v>15315.963488721463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4911323.6100000013</v>
      </c>
      <c r="D18" s="41">
        <f>SUM(D8:D17)</f>
        <v>2483746356.2447762</v>
      </c>
      <c r="E18" s="30"/>
      <c r="F18" s="34">
        <f>SUM(F8:F17)</f>
        <v>5139883.1148210326</v>
      </c>
      <c r="G18" s="34">
        <f>SUM(G8:G17)</f>
        <v>228559.50482103243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2" sqref="B32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46112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B32" sqref="B32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46112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AP7</vt:lpstr>
      <vt:lpstr>Monthly Cost Tracker AP8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2026-04-27T12:22:43Z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