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6\"/>
    </mc:Choice>
  </mc:AlternateContent>
  <xr:revisionPtr revIDLastSave="0" documentId="13_ncr:1_{D2E61240-2EEE-4BA1-BD74-1F73A490B442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7" sheetId="16" r:id="rId1"/>
    <sheet name="Monthly Cost Tracker AP8" sheetId="17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C30" i="17"/>
  <c r="C4" i="17"/>
  <c r="D11" i="6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6" l="1"/>
  <c r="C26" i="16" l="1"/>
  <c r="C27" i="16" s="1"/>
  <c r="C21" i="17" l="1"/>
  <c r="C27" i="17" l="1"/>
  <c r="C28" i="17" s="1"/>
  <c r="C30" i="16" l="1"/>
  <c r="C34" i="16" s="1"/>
  <c r="C31" i="17" l="1"/>
  <c r="C33" i="17" s="1"/>
</calcChain>
</file>

<file path=xl/sharedStrings.xml><?xml version="1.0" encoding="utf-8"?>
<sst xmlns="http://schemas.openxmlformats.org/spreadsheetml/2006/main" count="159" uniqueCount="83">
  <si>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</si>
  <si>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</si>
  <si>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</si>
  <si>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</si>
  <si>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</si>
  <si>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</si>
  <si>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</si>
  <si>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</si>
  <si>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</si>
  <si>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</si>
  <si>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</si>
  <si>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</si>
  <si>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</si>
  <si>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</si>
  <si>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</si>
  <si>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</si>
  <si>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</si>
  <si>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</si>
  <si>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</si>
  <si>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</si>
  <si>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</si>
  <si>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</si>
  <si>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</si>
  <si>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</si>
  <si>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</si>
  <si>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</si>
  <si>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</si>
  <si>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</si>
  <si>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</si>
  <si>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</si>
  <si>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</si>
  <si>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</si>
  <si>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</si>
  <si>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</si>
  <si>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</si>
  <si>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</si>
  <si>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</si>
  <si>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</si>
  <si>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</si>
  <si>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</si>
  <si>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</si>
  <si>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</si>
  <si>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</si>
  <si>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</si>
  <si>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</si>
  <si>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</si>
  <si>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</si>
  <si>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</si>
  <si>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</si>
  <si>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</si>
  <si>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</si>
  <si>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</si>
  <si>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</si>
  <si>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Amt in Base Rates/Test Year kWh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</si>
  <si>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</si>
  <si>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</si>
  <si>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</si>
  <si>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</si>
  <si>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</si>
  <si>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</si>
  <si>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</si>
  <si>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</si>
  <si>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</si>
  <si>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</si>
  <si>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</si>
  <si>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</si>
  <si>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</si>
  <si>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</si>
  <si>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</si>
  <si>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</si>
  <si>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</si>
  <si>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</si>
  <si>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</si>
  <si>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</si>
  <si>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</si>
  <si>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</si>
  <si>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</si>
  <si>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</si>
  <si>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</si>
  <si>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</si>
  <si>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</si>
  <si>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</si>
  <si>
    <t>Other Misc Revenues - 456001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</si>
</sst>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0" fontId="1" fillId="0" borderId="0" xfId="6" applyFont="1" applyAlignment="1">
      <alignment horizontal="left" indent="2"/>
    </xf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4"/>
  <sheetViews>
    <sheetView tabSelected="1" zoomScaleNormal="100" workbookViewId="0">
      <pane ySplit="4" topLeftCell="A5" activePane="bottomLeft" state="frozen"/>
      <selection activeCell="A32" sqref="A32"/>
      <selection pane="bottomLeft" activeCell="A32" sqref="A32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58</v>
      </c>
    </row>
    <row r="4" spans="1:13" x14ac:dyDescent="0.35">
      <c r="A4" s="1"/>
      <c r="B4" s="2" t="s">
        <v>21</v>
      </c>
      <c r="C4" s="2">
        <v>46203</v>
      </c>
    </row>
    <row r="5" spans="1:13" x14ac:dyDescent="0.3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59</v>
      </c>
      <c r="B6" s="6"/>
      <c r="C6" s="40"/>
      <c r="D6" s="55"/>
      <c r="E6" s="56"/>
    </row>
    <row r="7" spans="1:13" x14ac:dyDescent="0.35">
      <c r="A7" s="5" t="s">
        <v>60</v>
      </c>
      <c r="B7" s="6"/>
      <c r="C7" s="40"/>
      <c r="D7" s="55"/>
      <c r="E7" s="56"/>
    </row>
    <row r="8" spans="1:13" x14ac:dyDescent="0.35">
      <c r="A8" s="5" t="s">
        <v>61</v>
      </c>
      <c r="B8" s="6"/>
      <c r="C8" s="40"/>
      <c r="D8" s="55"/>
      <c r="E8" s="56"/>
    </row>
    <row r="9" spans="1:13" x14ac:dyDescent="0.35">
      <c r="A9" s="5" t="s">
        <v>62</v>
      </c>
      <c r="B9" s="6"/>
      <c r="C9" s="40"/>
      <c r="D9" s="55"/>
      <c r="E9" s="56"/>
    </row>
    <row r="10" spans="1:13" x14ac:dyDescent="0.35">
      <c r="A10" s="5" t="s">
        <v>63</v>
      </c>
      <c r="B10" s="6"/>
      <c r="C10" s="40"/>
      <c r="D10" s="55"/>
      <c r="E10" s="56"/>
    </row>
    <row r="11" spans="1:13" x14ac:dyDescent="0.35">
      <c r="A11" s="5" t="s">
        <v>54</v>
      </c>
      <c r="B11" s="6"/>
      <c r="C11" s="40"/>
      <c r="D11" s="55"/>
      <c r="E11" s="56"/>
    </row>
    <row r="12" spans="1:13" x14ac:dyDescent="0.35">
      <c r="A12" s="5" t="s">
        <v>55</v>
      </c>
      <c r="B12" s="7"/>
      <c r="C12" s="40"/>
      <c r="D12" s="55"/>
      <c r="E12" s="56"/>
      <c r="F12" s="57"/>
    </row>
    <row r="13" spans="1:13" x14ac:dyDescent="0.35">
      <c r="A13" s="5" t="s">
        <v>56</v>
      </c>
      <c r="B13" s="6"/>
      <c r="C13" s="40"/>
      <c r="D13" s="55"/>
      <c r="E13" s="56"/>
      <c r="F13" s="57"/>
    </row>
    <row r="14" spans="1:13" x14ac:dyDescent="0.35">
      <c r="A14" s="5" t="s">
        <v>57</v>
      </c>
      <c r="B14" s="6"/>
      <c r="C14" s="40"/>
      <c r="D14" s="55"/>
      <c r="E14" s="56"/>
      <c r="F14" s="57"/>
    </row>
    <row r="15" spans="1:13" x14ac:dyDescent="0.35">
      <c r="A15" s="5" t="s">
        <v>2</v>
      </c>
      <c r="B15" s="6"/>
      <c r="C15" s="40"/>
      <c r="D15" s="55"/>
      <c r="E15" s="56"/>
      <c r="F15" s="57"/>
    </row>
    <row r="16" spans="1:13" x14ac:dyDescent="0.35">
      <c r="A16" s="5" t="s">
        <v>3</v>
      </c>
      <c r="B16" s="6"/>
      <c r="C16" s="40"/>
      <c r="D16" s="55"/>
      <c r="E16" s="56"/>
      <c r="F16" s="57"/>
    </row>
    <row r="17" spans="1:6" x14ac:dyDescent="0.35">
      <c r="A17" s="5" t="s">
        <v>4</v>
      </c>
      <c r="B17" s="6"/>
      <c r="C17" s="40"/>
      <c r="D17" s="55"/>
      <c r="E17" s="56"/>
      <c r="F17" s="57"/>
    </row>
    <row r="18" spans="1:6" x14ac:dyDescent="0.35">
      <c r="A18" s="5" t="s">
        <v>49</v>
      </c>
      <c r="B18" s="6"/>
      <c r="C18" s="40"/>
      <c r="D18" s="55"/>
      <c r="E18" s="56"/>
      <c r="F18" s="57"/>
    </row>
    <row r="19" spans="1:6" x14ac:dyDescent="0.35">
      <c r="A19" s="5" t="s">
        <v>5</v>
      </c>
      <c r="B19" s="6"/>
      <c r="C19" s="40"/>
      <c r="D19" s="55"/>
      <c r="E19" s="56"/>
      <c r="F19" s="57"/>
    </row>
    <row r="20" spans="1:6" ht="15" thickBot="1" x14ac:dyDescent="0.4">
      <c r="A20" s="3" t="s">
        <v>6</v>
      </c>
      <c r="B20" s="9"/>
      <c r="C20" s="64">
        <f>SUM(C6:C19)</f>
        <v>0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44">
        <v>-937409.71</v>
      </c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0"/>
    </row>
    <row r="25" spans="1:6" x14ac:dyDescent="0.35">
      <c r="A25" s="5" t="s">
        <v>24</v>
      </c>
      <c r="B25" s="21"/>
      <c r="C25" s="40"/>
    </row>
    <row r="26" spans="1:6" x14ac:dyDescent="0.35">
      <c r="A26" s="3" t="s">
        <v>25</v>
      </c>
      <c r="B26" s="6"/>
      <c r="C26" s="63">
        <f>SUM(C22:C25)</f>
        <v>-937409.71</v>
      </c>
    </row>
    <row r="27" spans="1:6" ht="15" thickBot="1" x14ac:dyDescent="0.4">
      <c r="A27" s="12" t="s">
        <v>7</v>
      </c>
      <c r="B27" s="22"/>
      <c r="C27" s="65">
        <f>SUM(C26)+C20</f>
        <v>-937409.71</v>
      </c>
    </row>
    <row r="28" spans="1:6" x14ac:dyDescent="0.35">
      <c r="A28" s="3"/>
      <c r="B28" s="4"/>
      <c r="C28" s="46"/>
    </row>
    <row r="29" spans="1:6" x14ac:dyDescent="0.35">
      <c r="A29" s="13" t="s">
        <v>8</v>
      </c>
      <c r="B29" s="14"/>
      <c r="C29" s="14">
        <v>3.2609391666666666E-3</v>
      </c>
    </row>
    <row r="30" spans="1:6" x14ac:dyDescent="0.35">
      <c r="A30" s="15" t="s">
        <v>9</v>
      </c>
      <c r="B30" s="43"/>
      <c r="C30" s="43">
        <f>(C27+B34)*C29</f>
        <v>21319.999477681238</v>
      </c>
      <c r="D30" s="55"/>
      <c r="E30" s="56"/>
      <c r="F30" s="57"/>
    </row>
    <row r="31" spans="1:6" x14ac:dyDescent="0.35">
      <c r="A31" s="15"/>
      <c r="B31" s="43"/>
      <c r="C31" s="43"/>
    </row>
    <row r="32" spans="1:6" x14ac:dyDescent="0.35">
      <c r="A32" s="3"/>
      <c r="B32" s="43"/>
      <c r="C32" s="43"/>
    </row>
    <row r="33" spans="1:3" x14ac:dyDescent="0.35">
      <c r="A33" s="3"/>
      <c r="B33" s="45"/>
      <c r="C33" s="45"/>
    </row>
    <row r="34" spans="1:3" ht="15" thickBot="1" x14ac:dyDescent="0.4">
      <c r="A34" s="12" t="s">
        <v>10</v>
      </c>
      <c r="B34" s="65">
        <v>7475403.3333139084</v>
      </c>
      <c r="C34" s="65">
        <f>C27+C30+B34+C32</f>
        <v>6559313.6227915902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3"/>
  <sheetViews>
    <sheetView zoomScaleNormal="100" workbookViewId="0">
      <pane ySplit="4" topLeftCell="A5" activePane="bottomLeft" state="frozen"/>
      <selection activeCell="A32" sqref="A32"/>
      <selection pane="bottomLeft" activeCell="A32" sqref="A32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81</v>
      </c>
    </row>
    <row r="4" spans="1:13" x14ac:dyDescent="0.35">
      <c r="A4" s="1"/>
      <c r="B4" s="2" t="s">
        <v>21</v>
      </c>
      <c r="C4" s="2">
        <f>'Monthly Cost Tracker AP7'!C4</f>
        <v>46203</v>
      </c>
    </row>
    <row r="5" spans="1:13" x14ac:dyDescent="0.3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75</v>
      </c>
      <c r="B6" s="6"/>
      <c r="C6" s="40">
        <v>17882.800000000003</v>
      </c>
      <c r="D6" s="55"/>
      <c r="E6" s="56"/>
    </row>
    <row r="7" spans="1:13" x14ac:dyDescent="0.35">
      <c r="A7" s="5" t="s">
        <v>76</v>
      </c>
      <c r="B7" s="6"/>
      <c r="C7" s="40">
        <v>7621.0199999999995</v>
      </c>
      <c r="D7" s="55"/>
      <c r="E7" s="56"/>
    </row>
    <row r="8" spans="1:13" x14ac:dyDescent="0.35">
      <c r="A8" s="5" t="s">
        <v>77</v>
      </c>
      <c r="B8" s="6"/>
      <c r="C8" s="40">
        <v>2746.25</v>
      </c>
      <c r="D8" s="55"/>
      <c r="E8" s="56"/>
    </row>
    <row r="9" spans="1:13" x14ac:dyDescent="0.35">
      <c r="A9" s="5" t="s">
        <v>78</v>
      </c>
      <c r="B9" s="6"/>
      <c r="C9" s="40">
        <v>0</v>
      </c>
      <c r="D9" s="55"/>
      <c r="E9" s="56"/>
    </row>
    <row r="10" spans="1:13" x14ac:dyDescent="0.35">
      <c r="A10" s="5" t="s">
        <v>79</v>
      </c>
      <c r="B10" s="6"/>
      <c r="C10" s="40">
        <v>0</v>
      </c>
      <c r="D10" s="55"/>
      <c r="E10" s="56"/>
    </row>
    <row r="11" spans="1:13" x14ac:dyDescent="0.35">
      <c r="A11" s="5" t="s">
        <v>80</v>
      </c>
      <c r="B11" s="6"/>
      <c r="C11" s="40">
        <v>0</v>
      </c>
      <c r="D11" s="55"/>
      <c r="E11" s="56"/>
    </row>
    <row r="12" spans="1:13" x14ac:dyDescent="0.35">
      <c r="A12" s="5" t="s">
        <v>55</v>
      </c>
      <c r="B12" s="7"/>
      <c r="C12" s="40">
        <v>0</v>
      </c>
      <c r="D12" s="55"/>
      <c r="E12" s="56"/>
      <c r="F12" s="57"/>
    </row>
    <row r="13" spans="1:13" x14ac:dyDescent="0.35">
      <c r="A13" s="69" t="s">
        <v>82</v>
      </c>
      <c r="B13" s="6"/>
      <c r="C13" s="40">
        <v>0</v>
      </c>
      <c r="D13" s="55"/>
      <c r="E13" s="56"/>
    </row>
    <row r="14" spans="1:13" x14ac:dyDescent="0.35">
      <c r="A14" s="5" t="s">
        <v>56</v>
      </c>
      <c r="B14" s="6"/>
      <c r="C14" s="40">
        <v>-17696947.820982553</v>
      </c>
      <c r="D14" s="55"/>
      <c r="E14" s="56"/>
      <c r="F14" s="57"/>
    </row>
    <row r="15" spans="1:13" x14ac:dyDescent="0.35">
      <c r="A15" s="5" t="s">
        <v>57</v>
      </c>
      <c r="B15" s="6"/>
      <c r="C15" s="40">
        <v>-7210605.9300000062</v>
      </c>
      <c r="D15" s="55"/>
      <c r="E15" s="56"/>
      <c r="F15" s="57"/>
    </row>
    <row r="16" spans="1:13" x14ac:dyDescent="0.35">
      <c r="A16" s="5" t="s">
        <v>2</v>
      </c>
      <c r="B16" s="6"/>
      <c r="C16" s="40">
        <v>8439619.2549342569</v>
      </c>
      <c r="D16" s="55"/>
      <c r="E16" s="56"/>
      <c r="F16" s="57"/>
    </row>
    <row r="17" spans="1:6" x14ac:dyDescent="0.35">
      <c r="A17" s="5" t="s">
        <v>3</v>
      </c>
      <c r="B17" s="6"/>
      <c r="C17" s="40">
        <v>4558583.6140330834</v>
      </c>
      <c r="D17" s="55"/>
      <c r="E17" s="56"/>
      <c r="F17" s="57"/>
    </row>
    <row r="18" spans="1:6" x14ac:dyDescent="0.35">
      <c r="A18" s="5" t="s">
        <v>4</v>
      </c>
      <c r="B18" s="6"/>
      <c r="C18" s="40">
        <v>2310756.9100000006</v>
      </c>
      <c r="D18" s="55"/>
      <c r="E18" s="56"/>
      <c r="F18" s="57"/>
    </row>
    <row r="19" spans="1:6" x14ac:dyDescent="0.35">
      <c r="A19" s="5" t="s">
        <v>49</v>
      </c>
      <c r="B19" s="6"/>
      <c r="C19" s="40">
        <v>213155.83000000002</v>
      </c>
      <c r="D19" s="55"/>
      <c r="E19" s="56"/>
      <c r="F19" s="57"/>
    </row>
    <row r="20" spans="1:6" x14ac:dyDescent="0.35">
      <c r="A20" s="5" t="s">
        <v>5</v>
      </c>
      <c r="B20" s="6"/>
      <c r="C20" s="40">
        <v>1020833.3333333329</v>
      </c>
      <c r="D20" s="55"/>
      <c r="E20" s="56"/>
      <c r="F20" s="57"/>
    </row>
    <row r="21" spans="1:6" ht="15" thickBot="1" x14ac:dyDescent="0.4">
      <c r="A21" s="3" t="s">
        <v>6</v>
      </c>
      <c r="B21" s="9"/>
      <c r="C21" s="64">
        <f>SUM(C6:C20)</f>
        <v>-8336354.7386818873</v>
      </c>
    </row>
    <row r="22" spans="1:6" x14ac:dyDescent="0.35">
      <c r="B22" s="10"/>
      <c r="C22" s="44"/>
    </row>
    <row r="23" spans="1:6" x14ac:dyDescent="0.35">
      <c r="A23" s="15" t="s">
        <v>26</v>
      </c>
      <c r="B23" s="10"/>
      <c r="C23" s="44"/>
    </row>
    <row r="24" spans="1:6" x14ac:dyDescent="0.35">
      <c r="B24" s="10"/>
      <c r="C24" s="44"/>
    </row>
    <row r="25" spans="1:6" x14ac:dyDescent="0.35">
      <c r="A25" s="5" t="s">
        <v>23</v>
      </c>
      <c r="B25" s="11"/>
      <c r="C25" s="40">
        <v>4399180.3430433217</v>
      </c>
    </row>
    <row r="26" spans="1:6" x14ac:dyDescent="0.35">
      <c r="A26" s="5" t="s">
        <v>24</v>
      </c>
      <c r="B26" s="21"/>
      <c r="C26" s="40">
        <v>198408.62274531857</v>
      </c>
    </row>
    <row r="27" spans="1:6" x14ac:dyDescent="0.35">
      <c r="A27" s="3" t="s">
        <v>25</v>
      </c>
      <c r="B27" s="6"/>
      <c r="C27" s="63">
        <f>C25+C26</f>
        <v>4597588.9657886401</v>
      </c>
    </row>
    <row r="28" spans="1:6" ht="15" thickBot="1" x14ac:dyDescent="0.4">
      <c r="A28" s="12" t="s">
        <v>7</v>
      </c>
      <c r="B28" s="22"/>
      <c r="C28" s="65">
        <f>-C27+C21</f>
        <v>-12933943.704470526</v>
      </c>
    </row>
    <row r="29" spans="1:6" x14ac:dyDescent="0.35">
      <c r="A29" s="3"/>
      <c r="B29" s="4"/>
      <c r="C29" s="46"/>
    </row>
    <row r="30" spans="1:6" x14ac:dyDescent="0.35">
      <c r="A30" s="13" t="s">
        <v>8</v>
      </c>
      <c r="B30" s="14"/>
      <c r="C30" s="14">
        <f>'Monthly Cost Tracker AP7'!C29</f>
        <v>3.2609391666666666E-3</v>
      </c>
    </row>
    <row r="31" spans="1:6" x14ac:dyDescent="0.35">
      <c r="A31" s="15" t="s">
        <v>9</v>
      </c>
      <c r="B31" s="43"/>
      <c r="C31" s="43">
        <f>(C28+B33)*C30</f>
        <v>136165.0703308995</v>
      </c>
      <c r="D31" s="55"/>
      <c r="E31" s="56"/>
      <c r="F31" s="57"/>
    </row>
    <row r="32" spans="1:6" x14ac:dyDescent="0.35">
      <c r="A32" s="3"/>
      <c r="B32" s="45"/>
      <c r="C32" s="45"/>
    </row>
    <row r="33" spans="1:3" ht="15" thickBot="1" x14ac:dyDescent="0.4">
      <c r="A33" s="12" t="s">
        <v>10</v>
      </c>
      <c r="B33" s="65">
        <v>54690340.67218443</v>
      </c>
      <c r="C33" s="65">
        <f>C28+C31+B33</f>
        <v>41892562.038044803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A32" sqref="A32"/>
    </sheetView>
  </sheetViews>
  <sheetFormatPr defaultRowHeight="14.5" x14ac:dyDescent="0.35"/>
  <cols>
    <col min="1" max="1" width="21.7265625" customWidth="1"/>
    <col min="2" max="2" width="13.7265625" customWidth="1"/>
    <col min="3" max="3" width="16.45312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19" t="s">
        <v>0</v>
      </c>
    </row>
    <row r="2" spans="1:4" x14ac:dyDescent="0.35">
      <c r="A2" s="19" t="s">
        <v>14</v>
      </c>
    </row>
    <row r="3" spans="1:4" x14ac:dyDescent="0.35">
      <c r="A3" s="19" t="s">
        <v>45</v>
      </c>
    </row>
    <row r="4" spans="1:4" x14ac:dyDescent="0.35">
      <c r="A4" s="19" t="s">
        <v>11</v>
      </c>
    </row>
    <row r="5" spans="1:4" x14ac:dyDescent="0.35">
      <c r="A5" s="62">
        <f>'Monthly Cost Tracker AP7'!C4</f>
        <v>46203</v>
      </c>
    </row>
    <row r="7" spans="1:4" ht="15" thickBot="1" x14ac:dyDescent="0.4">
      <c r="A7" s="18"/>
      <c r="D7" s="8"/>
    </row>
    <row r="8" spans="1:4" ht="22" x14ac:dyDescent="0.35">
      <c r="A8" s="42" t="s">
        <v>40</v>
      </c>
      <c r="B8" s="42" t="s">
        <v>28</v>
      </c>
      <c r="C8" s="38" t="s">
        <v>14</v>
      </c>
      <c r="D8" s="8"/>
    </row>
    <row r="9" spans="1:4" x14ac:dyDescent="0.35">
      <c r="A9" s="35" t="s">
        <v>29</v>
      </c>
      <c r="B9" s="27" t="s">
        <v>30</v>
      </c>
      <c r="C9" s="36">
        <v>2072137.46</v>
      </c>
    </row>
    <row r="10" spans="1:4" x14ac:dyDescent="0.35">
      <c r="A10" s="35" t="s">
        <v>31</v>
      </c>
      <c r="B10" s="27" t="s">
        <v>30</v>
      </c>
      <c r="C10" s="36">
        <v>545057.66</v>
      </c>
      <c r="D10" s="8"/>
    </row>
    <row r="11" spans="1:4" x14ac:dyDescent="0.35">
      <c r="A11" s="35" t="s">
        <v>32</v>
      </c>
      <c r="B11" s="27" t="s">
        <v>30</v>
      </c>
      <c r="C11" s="36">
        <v>1273456.7900000003</v>
      </c>
      <c r="D11" s="8"/>
    </row>
    <row r="12" spans="1:4" x14ac:dyDescent="0.35">
      <c r="A12" s="35" t="s">
        <v>33</v>
      </c>
      <c r="B12" s="27" t="s">
        <v>34</v>
      </c>
      <c r="C12" s="36">
        <v>611277.54999999993</v>
      </c>
      <c r="D12" s="8"/>
    </row>
    <row r="13" spans="1:4" x14ac:dyDescent="0.35">
      <c r="A13" s="35" t="s">
        <v>35</v>
      </c>
      <c r="B13" s="27" t="s">
        <v>30</v>
      </c>
      <c r="C13" s="36">
        <v>16073.759999999998</v>
      </c>
      <c r="D13" s="25"/>
    </row>
    <row r="14" spans="1:4" x14ac:dyDescent="0.35">
      <c r="A14" s="35" t="s">
        <v>36</v>
      </c>
      <c r="B14" s="27"/>
      <c r="C14" s="36"/>
      <c r="D14" s="25"/>
    </row>
    <row r="15" spans="1:4" x14ac:dyDescent="0.35">
      <c r="A15" s="37" t="s">
        <v>37</v>
      </c>
      <c r="B15" s="27" t="s">
        <v>34</v>
      </c>
      <c r="C15" s="36">
        <v>29774.42</v>
      </c>
      <c r="D15" s="25"/>
    </row>
    <row r="16" spans="1:4" x14ac:dyDescent="0.35">
      <c r="A16" s="37" t="s">
        <v>38</v>
      </c>
      <c r="B16" s="27" t="s">
        <v>34</v>
      </c>
      <c r="C16" s="36">
        <v>348498.05</v>
      </c>
      <c r="D16" s="25"/>
    </row>
    <row r="17" spans="1:4" x14ac:dyDescent="0.35">
      <c r="A17" s="37" t="s">
        <v>39</v>
      </c>
      <c r="B17" s="27" t="s">
        <v>34</v>
      </c>
      <c r="C17" s="36">
        <v>342092.12999999995</v>
      </c>
      <c r="D17" s="25"/>
    </row>
    <row r="18" spans="1:4" x14ac:dyDescent="0.35">
      <c r="D18" s="25"/>
    </row>
    <row r="19" spans="1:4" ht="15" thickBot="1" x14ac:dyDescent="0.4">
      <c r="A19" s="33" t="s">
        <v>27</v>
      </c>
      <c r="B19" s="32"/>
      <c r="C19" s="34">
        <f>SUM(C9:C18)</f>
        <v>5238367.8199999994</v>
      </c>
      <c r="D19" s="25"/>
    </row>
    <row r="20" spans="1:4" ht="15" thickTop="1" x14ac:dyDescent="0.35">
      <c r="D20" s="25"/>
    </row>
    <row r="21" spans="1:4" x14ac:dyDescent="0.35">
      <c r="D21" s="25"/>
    </row>
    <row r="22" spans="1:4" x14ac:dyDescent="0.35">
      <c r="D22" s="25"/>
    </row>
    <row r="23" spans="1:4" x14ac:dyDescent="0.35">
      <c r="A23" s="26"/>
      <c r="B23" s="8"/>
      <c r="C23" s="8"/>
    </row>
    <row r="24" spans="1:4" x14ac:dyDescent="0.35">
      <c r="A24" s="26"/>
      <c r="B24" s="8"/>
      <c r="C24" s="8"/>
    </row>
    <row r="25" spans="1:4" x14ac:dyDescent="0.35">
      <c r="A25" s="26"/>
      <c r="B25" s="8"/>
      <c r="C25" s="8"/>
    </row>
    <row r="26" spans="1:4" x14ac:dyDescent="0.3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J49" sqref="J49"/>
    </sheetView>
  </sheetViews>
  <sheetFormatPr defaultRowHeight="14.5" x14ac:dyDescent="0.35"/>
  <cols>
    <col min="1" max="1" width="21.81640625" customWidth="1"/>
    <col min="2" max="2" width="12.7265625" customWidth="1"/>
    <col min="3" max="3" width="17.7265625" customWidth="1"/>
    <col min="4" max="4" width="20.7265625" customWidth="1"/>
    <col min="5" max="5" width="22" customWidth="1"/>
    <col min="7" max="7" width="11.54296875" bestFit="1" customWidth="1"/>
    <col min="8" max="8" width="14.54296875" bestFit="1" customWidth="1"/>
  </cols>
  <sheetData>
    <row r="1" spans="1:5" x14ac:dyDescent="0.35">
      <c r="A1" s="19" t="s">
        <v>0</v>
      </c>
    </row>
    <row r="2" spans="1:5" ht="15.5" x14ac:dyDescent="0.35">
      <c r="A2" s="19" t="s">
        <v>50</v>
      </c>
    </row>
    <row r="3" spans="1:5" x14ac:dyDescent="0.35">
      <c r="A3" s="19" t="s">
        <v>45</v>
      </c>
    </row>
    <row r="4" spans="1:5" x14ac:dyDescent="0.35">
      <c r="A4" s="19" t="s">
        <v>12</v>
      </c>
    </row>
    <row r="5" spans="1:5" x14ac:dyDescent="0.35">
      <c r="A5" s="20">
        <f>+'18A'!A5</f>
        <v>46203</v>
      </c>
    </row>
    <row r="7" spans="1:5" x14ac:dyDescent="0.35">
      <c r="A7" s="17"/>
      <c r="B7" s="16"/>
      <c r="D7" s="8"/>
    </row>
    <row r="8" spans="1:5" x14ac:dyDescent="0.35">
      <c r="A8" s="47"/>
    </row>
    <row r="9" spans="1:5" ht="15" thickBot="1" x14ac:dyDescent="0.4"/>
    <row r="10" spans="1:5" ht="35.25" customHeight="1" x14ac:dyDescent="0.35">
      <c r="A10" s="38" t="s">
        <v>40</v>
      </c>
      <c r="B10" s="38" t="s">
        <v>28</v>
      </c>
      <c r="C10" s="38" t="str">
        <f>CONCATENATE(TEXT($A$5,"MMM-YYYY")," kWh")</f>
        <v>Jun-2026 kWh</v>
      </c>
      <c r="D10" s="58" t="s">
        <v>53</v>
      </c>
      <c r="E10" s="58" t="s">
        <v>51</v>
      </c>
    </row>
    <row r="11" spans="1:5" x14ac:dyDescent="0.35">
      <c r="A11" s="35" t="s">
        <v>29</v>
      </c>
      <c r="B11" s="27" t="s">
        <v>30</v>
      </c>
      <c r="C11" s="68">
        <v>1195799388.580297</v>
      </c>
      <c r="D11" s="61">
        <f>($E$38/$E$57)</f>
        <v>7.6966043691179155E-5</v>
      </c>
      <c r="E11" s="48">
        <f>C11*D11</f>
        <v>92035.947987356456</v>
      </c>
    </row>
    <row r="12" spans="1:5" x14ac:dyDescent="0.35">
      <c r="A12" s="35" t="s">
        <v>31</v>
      </c>
      <c r="B12" s="27" t="s">
        <v>30</v>
      </c>
      <c r="C12" s="68">
        <v>291350167.51585567</v>
      </c>
      <c r="D12" s="61">
        <f>($E$38/$E$57)</f>
        <v>7.6966043691179155E-5</v>
      </c>
      <c r="E12" s="48">
        <f>C12*D12</f>
        <v>22424.069722457712</v>
      </c>
    </row>
    <row r="13" spans="1:5" x14ac:dyDescent="0.35">
      <c r="A13" s="35" t="s">
        <v>32</v>
      </c>
      <c r="B13" s="27" t="s">
        <v>30</v>
      </c>
      <c r="C13" s="68">
        <v>644099238.68909431</v>
      </c>
      <c r="D13" s="61">
        <f>($E$38/$E$57)</f>
        <v>7.6966043691179155E-5</v>
      </c>
      <c r="E13" s="48">
        <f t="shared" ref="E13:E19" si="0">C13*D13</f>
        <v>49573.770146400064</v>
      </c>
    </row>
    <row r="14" spans="1:5" x14ac:dyDescent="0.35">
      <c r="A14" s="35" t="s">
        <v>33</v>
      </c>
      <c r="B14" s="27" t="s">
        <v>34</v>
      </c>
      <c r="C14" s="68">
        <v>309126608.69634628</v>
      </c>
      <c r="D14" s="61">
        <f>($E$38/$E$57)</f>
        <v>7.6966043691179155E-5</v>
      </c>
      <c r="E14" s="48">
        <f t="shared" si="0"/>
        <v>23792.25207102903</v>
      </c>
    </row>
    <row r="15" spans="1:5" x14ac:dyDescent="0.35">
      <c r="A15" s="35" t="s">
        <v>35</v>
      </c>
      <c r="B15" s="27" t="s">
        <v>30</v>
      </c>
      <c r="C15" s="68">
        <v>6199814.2026376892</v>
      </c>
      <c r="D15" s="61">
        <f>($E$38/$E$57)</f>
        <v>7.6966043691179155E-5</v>
      </c>
      <c r="E15" s="48">
        <f t="shared" si="0"/>
        <v>477.17517079740543</v>
      </c>
    </row>
    <row r="16" spans="1:5" x14ac:dyDescent="0.35">
      <c r="A16" s="35" t="s">
        <v>36</v>
      </c>
      <c r="B16" s="27"/>
      <c r="C16" s="68"/>
      <c r="D16" s="61"/>
      <c r="E16" s="48"/>
    </row>
    <row r="17" spans="1:5" x14ac:dyDescent="0.35">
      <c r="A17" s="37" t="s">
        <v>37</v>
      </c>
      <c r="B17" s="27" t="s">
        <v>34</v>
      </c>
      <c r="C17" s="68">
        <v>13969969.540873732</v>
      </c>
      <c r="D17" s="61">
        <f>($E$38/$E$57)</f>
        <v>7.6966043691179155E-5</v>
      </c>
      <c r="E17" s="48">
        <f t="shared" si="0"/>
        <v>1075.2132860473298</v>
      </c>
    </row>
    <row r="18" spans="1:5" x14ac:dyDescent="0.35">
      <c r="A18" s="37" t="s">
        <v>38</v>
      </c>
      <c r="B18" s="27" t="s">
        <v>34</v>
      </c>
      <c r="C18" s="68">
        <v>163513132.99787661</v>
      </c>
      <c r="D18" s="61">
        <f>($E$38/$E$57)</f>
        <v>7.6966043691179155E-5</v>
      </c>
      <c r="E18" s="48">
        <f t="shared" si="0"/>
        <v>12584.958938396159</v>
      </c>
    </row>
    <row r="19" spans="1:5" x14ac:dyDescent="0.35">
      <c r="A19" s="37" t="s">
        <v>39</v>
      </c>
      <c r="B19" s="27" t="s">
        <v>34</v>
      </c>
      <c r="C19" s="68">
        <v>160462924.77701861</v>
      </c>
      <c r="D19" s="61">
        <f>($E$38/$E$57)</f>
        <v>7.6966043691179155E-5</v>
      </c>
      <c r="E19" s="48">
        <f t="shared" si="0"/>
        <v>12350.196479202408</v>
      </c>
    </row>
    <row r="20" spans="1:5" x14ac:dyDescent="0.35">
      <c r="C20" s="49"/>
      <c r="D20" s="49"/>
      <c r="E20" s="49"/>
    </row>
    <row r="21" spans="1:5" ht="15" thickBot="1" x14ac:dyDescent="0.4">
      <c r="A21" s="33" t="s">
        <v>27</v>
      </c>
      <c r="B21" s="32"/>
      <c r="C21" s="50">
        <f>SUM(C11:C20)</f>
        <v>2784521244.9999995</v>
      </c>
      <c r="D21" s="50"/>
      <c r="E21" s="50">
        <f t="shared" ref="E21" si="1">SUM(E11:E20)</f>
        <v>214313.58380168659</v>
      </c>
    </row>
    <row r="22" spans="1:5" ht="15" thickTop="1" x14ac:dyDescent="0.35"/>
    <row r="24" spans="1:5" ht="16.5" x14ac:dyDescent="0.35">
      <c r="A24" t="s">
        <v>52</v>
      </c>
    </row>
    <row r="30" spans="1:5" x14ac:dyDescent="0.35">
      <c r="A30" s="51" t="s">
        <v>65</v>
      </c>
      <c r="B30" s="51"/>
      <c r="C30" s="51"/>
      <c r="D30" s="51"/>
      <c r="E30" s="51"/>
    </row>
    <row r="38" spans="1:7" x14ac:dyDescent="0.35">
      <c r="E38" s="55">
        <v>2380903</v>
      </c>
      <c r="G38" s="8"/>
    </row>
    <row r="40" spans="1:7" x14ac:dyDescent="0.35">
      <c r="A40" s="51" t="s">
        <v>64</v>
      </c>
      <c r="B40" s="51"/>
      <c r="C40" s="51"/>
      <c r="D40" s="51"/>
      <c r="E40" s="51"/>
    </row>
    <row r="50" spans="5:6" x14ac:dyDescent="0.35">
      <c r="E50" s="70">
        <v>13282878801</v>
      </c>
      <c r="F50" s="66" t="s">
        <v>66</v>
      </c>
    </row>
    <row r="51" spans="5:6" x14ac:dyDescent="0.35">
      <c r="E51" s="70">
        <v>3231277025</v>
      </c>
      <c r="F51" s="66" t="s">
        <v>67</v>
      </c>
    </row>
    <row r="52" spans="5:6" x14ac:dyDescent="0.35">
      <c r="E52" s="70">
        <v>7212371801</v>
      </c>
      <c r="F52" s="66" t="s">
        <v>68</v>
      </c>
    </row>
    <row r="53" spans="5:6" x14ac:dyDescent="0.35">
      <c r="E53" s="70">
        <v>3399414455</v>
      </c>
      <c r="F53" s="66" t="s">
        <v>69</v>
      </c>
    </row>
    <row r="54" spans="5:6" x14ac:dyDescent="0.35">
      <c r="E54" s="70">
        <v>3684171231</v>
      </c>
      <c r="F54" s="66" t="s">
        <v>70</v>
      </c>
    </row>
    <row r="55" spans="5:6" x14ac:dyDescent="0.35">
      <c r="E55" s="70">
        <v>79712880</v>
      </c>
      <c r="F55" s="66" t="s">
        <v>71</v>
      </c>
    </row>
    <row r="56" spans="5:6" x14ac:dyDescent="0.35">
      <c r="E56" s="70">
        <v>44633808</v>
      </c>
      <c r="F56" s="66" t="s">
        <v>72</v>
      </c>
    </row>
    <row r="57" spans="5:6" ht="15" thickBot="1" x14ac:dyDescent="0.4">
      <c r="E57" s="71">
        <f>SUM(E50:E56)</f>
        <v>30934460001</v>
      </c>
    </row>
    <row r="58" spans="5:6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4.5" x14ac:dyDescent="0.35"/>
  <cols>
    <col min="1" max="1" width="39" customWidth="1"/>
    <col min="2" max="2" width="50.54296875" customWidth="1"/>
    <col min="3" max="3" width="3.453125" customWidth="1"/>
    <col min="4" max="4" width="21.54296875" customWidth="1"/>
  </cols>
  <sheetData>
    <row r="1" spans="1:8" x14ac:dyDescent="0.35">
      <c r="A1" s="19" t="s">
        <v>0</v>
      </c>
    </row>
    <row r="2" spans="1:8" x14ac:dyDescent="0.35">
      <c r="A2" s="19" t="s">
        <v>16</v>
      </c>
    </row>
    <row r="3" spans="1:8" x14ac:dyDescent="0.35">
      <c r="A3" s="19" t="s">
        <v>46</v>
      </c>
    </row>
    <row r="4" spans="1:8" x14ac:dyDescent="0.35">
      <c r="A4" s="20">
        <f>+'18A'!A5</f>
        <v>46203</v>
      </c>
    </row>
    <row r="6" spans="1:8" x14ac:dyDescent="0.35">
      <c r="A6" s="17"/>
      <c r="B6" s="16"/>
      <c r="D6" s="8"/>
    </row>
    <row r="7" spans="1:8" ht="15" customHeight="1" x14ac:dyDescent="0.35">
      <c r="A7" t="s">
        <v>73</v>
      </c>
      <c r="B7" s="60"/>
      <c r="C7" s="60"/>
      <c r="D7" s="60"/>
      <c r="E7" s="60"/>
      <c r="F7" s="60"/>
      <c r="G7" s="60"/>
      <c r="H7" s="60"/>
    </row>
    <row r="8" spans="1:8" x14ac:dyDescent="0.35">
      <c r="A8" s="59"/>
      <c r="B8" s="59"/>
      <c r="C8" s="59"/>
      <c r="D8" s="59"/>
      <c r="E8" s="59"/>
      <c r="F8" s="59"/>
      <c r="G8" s="59"/>
      <c r="H8" s="59"/>
    </row>
    <row r="9" spans="1:8" x14ac:dyDescent="0.35">
      <c r="A9" s="59"/>
      <c r="B9" s="59"/>
      <c r="C9" s="59"/>
      <c r="D9" s="59"/>
      <c r="E9" s="59"/>
      <c r="F9" s="59"/>
      <c r="G9" s="59"/>
      <c r="H9" s="5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D28" sqref="D28"/>
    </sheetView>
  </sheetViews>
  <sheetFormatPr defaultRowHeight="14.5" x14ac:dyDescent="0.35"/>
  <cols>
    <col min="1" max="1" width="20.26953125" customWidth="1"/>
    <col min="2" max="2" width="15.7265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19" t="s">
        <v>0</v>
      </c>
    </row>
    <row r="2" spans="1:7" x14ac:dyDescent="0.35">
      <c r="A2" s="19" t="s">
        <v>15</v>
      </c>
    </row>
    <row r="3" spans="1:7" x14ac:dyDescent="0.35">
      <c r="A3" s="19" t="s">
        <v>45</v>
      </c>
    </row>
    <row r="4" spans="1:7" x14ac:dyDescent="0.35">
      <c r="A4" s="19" t="s">
        <v>13</v>
      </c>
    </row>
    <row r="5" spans="1:7" x14ac:dyDescent="0.35">
      <c r="A5" s="20">
        <f>+'18A'!A5</f>
        <v>46203</v>
      </c>
    </row>
    <row r="6" spans="1:7" ht="15" thickBot="1" x14ac:dyDescent="0.4"/>
    <row r="7" spans="1:7" ht="42.75" customHeight="1" x14ac:dyDescent="0.3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74</v>
      </c>
      <c r="F7" s="38" t="s">
        <v>43</v>
      </c>
      <c r="G7" s="38" t="s">
        <v>41</v>
      </c>
    </row>
    <row r="8" spans="1:7" x14ac:dyDescent="0.35">
      <c r="A8" s="27" t="s">
        <v>29</v>
      </c>
      <c r="B8" s="27" t="s">
        <v>30</v>
      </c>
      <c r="C8" s="36">
        <f>'18A'!C9</f>
        <v>2072137.46</v>
      </c>
      <c r="D8" s="39">
        <v>1134539000</v>
      </c>
      <c r="E8" s="67">
        <v>2.0694074102607326E-3</v>
      </c>
      <c r="F8" s="36">
        <f>D8*E8</f>
        <v>2347823.4138298011</v>
      </c>
      <c r="G8" s="36">
        <f>F8-C8</f>
        <v>275685.95382980118</v>
      </c>
    </row>
    <row r="9" spans="1:7" x14ac:dyDescent="0.35">
      <c r="A9" s="27" t="s">
        <v>31</v>
      </c>
      <c r="B9" s="27" t="s">
        <v>30</v>
      </c>
      <c r="C9" s="36">
        <f>'18A'!C10</f>
        <v>545057.66</v>
      </c>
      <c r="D9" s="39">
        <v>266572890</v>
      </c>
      <c r="E9" s="67">
        <v>2.0694074102607326E-3</v>
      </c>
      <c r="F9" s="36">
        <f t="shared" ref="F9:F16" si="0">D9*E9</f>
        <v>551647.9139406191</v>
      </c>
      <c r="G9" s="36">
        <f t="shared" ref="G9:G16" si="1">F9-C9</f>
        <v>6590.2539406190626</v>
      </c>
    </row>
    <row r="10" spans="1:7" x14ac:dyDescent="0.35">
      <c r="A10" s="27" t="s">
        <v>32</v>
      </c>
      <c r="B10" s="27" t="s">
        <v>30</v>
      </c>
      <c r="C10" s="36">
        <f>'18A'!C11</f>
        <v>1273456.7900000003</v>
      </c>
      <c r="D10" s="39">
        <v>649109940</v>
      </c>
      <c r="E10" s="67">
        <v>2.0694074102607326E-3</v>
      </c>
      <c r="F10" s="36">
        <f t="shared" si="0"/>
        <v>1343272.9199098996</v>
      </c>
      <c r="G10" s="36">
        <f t="shared" si="1"/>
        <v>69816.129909899319</v>
      </c>
    </row>
    <row r="11" spans="1:7" x14ac:dyDescent="0.35">
      <c r="A11" s="27" t="s">
        <v>33</v>
      </c>
      <c r="B11" s="27" t="s">
        <v>34</v>
      </c>
      <c r="C11" s="36">
        <f>'18A'!C12</f>
        <v>611277.54999999993</v>
      </c>
      <c r="D11" s="39">
        <v>302283490</v>
      </c>
      <c r="E11" s="67">
        <v>2.0694074102607326E-3</v>
      </c>
      <c r="F11" s="36">
        <f t="shared" si="0"/>
        <v>625547.69420547609</v>
      </c>
      <c r="G11" s="36">
        <f t="shared" si="1"/>
        <v>14270.144205476157</v>
      </c>
    </row>
    <row r="12" spans="1:7" x14ac:dyDescent="0.35">
      <c r="A12" s="27" t="s">
        <v>42</v>
      </c>
      <c r="B12" s="27" t="s">
        <v>30</v>
      </c>
      <c r="C12" s="36">
        <f>'18A'!C13</f>
        <v>16073.759999999998</v>
      </c>
      <c r="D12" s="39">
        <v>8376807.9591782065</v>
      </c>
      <c r="E12" s="67">
        <v>2.0694074102607326E-3</v>
      </c>
      <c r="F12" s="36">
        <f t="shared" si="0"/>
        <v>17335.028465054464</v>
      </c>
      <c r="G12" s="36">
        <f t="shared" si="1"/>
        <v>1261.2684650544652</v>
      </c>
    </row>
    <row r="13" spans="1:7" x14ac:dyDescent="0.35">
      <c r="A13" s="27" t="s">
        <v>36</v>
      </c>
      <c r="B13" s="27"/>
      <c r="C13" s="36"/>
      <c r="D13" s="39"/>
      <c r="E13" s="67"/>
      <c r="F13" s="36"/>
      <c r="G13" s="36"/>
    </row>
    <row r="14" spans="1:7" x14ac:dyDescent="0.35">
      <c r="A14" s="28" t="s">
        <v>37</v>
      </c>
      <c r="B14" s="27" t="s">
        <v>34</v>
      </c>
      <c r="C14" s="36">
        <f>'18A'!C15</f>
        <v>29774.42</v>
      </c>
      <c r="D14" s="39">
        <v>14746444.009123191</v>
      </c>
      <c r="E14" s="67">
        <v>2.0694074102607326E-3</v>
      </c>
      <c r="F14" s="36">
        <f t="shared" si="0"/>
        <v>30516.400507474518</v>
      </c>
      <c r="G14" s="36">
        <f t="shared" si="1"/>
        <v>741.98050747451998</v>
      </c>
    </row>
    <row r="15" spans="1:7" x14ac:dyDescent="0.35">
      <c r="A15" s="28" t="s">
        <v>38</v>
      </c>
      <c r="B15" s="27" t="s">
        <v>34</v>
      </c>
      <c r="C15" s="36">
        <f>'18A'!C16</f>
        <v>348498.05</v>
      </c>
      <c r="D15" s="39">
        <v>181558385.0812518</v>
      </c>
      <c r="E15" s="67">
        <v>2.0694074102607326E-3</v>
      </c>
      <c r="F15" s="36">
        <f t="shared" si="0"/>
        <v>375718.26748211414</v>
      </c>
      <c r="G15" s="36">
        <f t="shared" si="1"/>
        <v>27220.217482114153</v>
      </c>
    </row>
    <row r="16" spans="1:7" x14ac:dyDescent="0.35">
      <c r="A16" s="28" t="s">
        <v>39</v>
      </c>
      <c r="B16" s="27" t="s">
        <v>34</v>
      </c>
      <c r="C16" s="36">
        <f>'18A'!C17</f>
        <v>342092.12999999995</v>
      </c>
      <c r="D16" s="39">
        <v>146394360.90962499</v>
      </c>
      <c r="E16" s="67">
        <v>2.0694074102607326E-3</v>
      </c>
      <c r="F16" s="36">
        <f t="shared" si="0"/>
        <v>302949.57528676209</v>
      </c>
      <c r="G16" s="36">
        <f t="shared" si="1"/>
        <v>-39142.554713237856</v>
      </c>
    </row>
    <row r="17" spans="1:7" x14ac:dyDescent="0.35">
      <c r="C17" s="40"/>
      <c r="D17" s="39"/>
      <c r="E17" s="29"/>
      <c r="F17" s="36"/>
      <c r="G17" s="36"/>
    </row>
    <row r="18" spans="1:7" ht="15" thickBot="1" x14ac:dyDescent="0.4">
      <c r="A18" s="33" t="s">
        <v>27</v>
      </c>
      <c r="B18" s="32"/>
      <c r="C18" s="34">
        <f>SUM(C8:C17)</f>
        <v>5238367.8199999994</v>
      </c>
      <c r="D18" s="41">
        <f>SUM(D8:D17)</f>
        <v>2703581317.959178</v>
      </c>
      <c r="E18" s="30"/>
      <c r="F18" s="34">
        <f>SUM(F8:F17)</f>
        <v>5594811.2136272006</v>
      </c>
      <c r="G18" s="34">
        <f>SUM(G8:G17)</f>
        <v>356443.39362720097</v>
      </c>
    </row>
    <row r="19" spans="1:7" ht="15" thickTop="1" x14ac:dyDescent="0.35">
      <c r="G19" s="31"/>
    </row>
    <row r="20" spans="1:7" x14ac:dyDescent="0.35">
      <c r="D20" s="31"/>
    </row>
    <row r="21" spans="1:7" x14ac:dyDescent="0.3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A32" sqref="A32"/>
    </sheetView>
  </sheetViews>
  <sheetFormatPr defaultRowHeight="14.5" x14ac:dyDescent="0.35"/>
  <cols>
    <col min="1" max="1" width="80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17</v>
      </c>
    </row>
    <row r="3" spans="1:1" x14ac:dyDescent="0.35">
      <c r="A3" s="19" t="s">
        <v>47</v>
      </c>
    </row>
    <row r="4" spans="1:1" x14ac:dyDescent="0.35">
      <c r="A4" s="20">
        <f>+'18A'!A5</f>
        <v>46203</v>
      </c>
    </row>
    <row r="7" spans="1:1" x14ac:dyDescent="0.3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32" sqref="A32"/>
    </sheetView>
  </sheetViews>
  <sheetFormatPr defaultRowHeight="14.5" x14ac:dyDescent="0.35"/>
  <cols>
    <col min="1" max="1" width="56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19</v>
      </c>
    </row>
    <row r="3" spans="1:1" x14ac:dyDescent="0.35">
      <c r="A3" s="19" t="s">
        <v>48</v>
      </c>
    </row>
    <row r="4" spans="1:1" x14ac:dyDescent="0.35">
      <c r="A4" s="20">
        <f>+'18A'!A5</f>
        <v>46203</v>
      </c>
    </row>
    <row r="7" spans="1:1" x14ac:dyDescent="0.3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2026-08-10T17:51:04Z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