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5480" windowHeight="8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/>
  <c r="H3"/>
  <c r="L4"/>
  <c r="L5"/>
  <c r="L6"/>
  <c r="L7"/>
  <c r="L8"/>
  <c r="L9"/>
  <c r="L10"/>
  <c r="L11"/>
  <c r="L12"/>
  <c r="L13"/>
  <c r="L14"/>
  <c r="L15"/>
  <c r="L16"/>
  <c r="L17"/>
  <c r="B3"/>
  <c r="B4"/>
  <c r="B5"/>
  <c r="B6"/>
  <c r="B7"/>
  <c r="B8"/>
  <c r="B9"/>
  <c r="B10"/>
  <c r="B11"/>
  <c r="B12"/>
  <c r="B13"/>
  <c r="B14"/>
  <c r="B15"/>
  <c r="B16"/>
  <c r="B17"/>
  <c r="D17"/>
  <c r="F17"/>
  <c r="H17"/>
  <c r="D3"/>
  <c r="D15"/>
  <c r="D13"/>
  <c r="D11"/>
  <c r="D9"/>
  <c r="D7"/>
  <c r="D5"/>
  <c r="D16"/>
  <c r="D14"/>
  <c r="D12"/>
  <c r="D10"/>
  <c r="D8"/>
  <c r="D6"/>
  <c r="D4"/>
  <c r="E17"/>
  <c r="G17"/>
  <c r="I17"/>
  <c r="J17"/>
  <c r="M17"/>
  <c r="F4"/>
  <c r="H4"/>
  <c r="E4"/>
  <c r="G4"/>
  <c r="I4"/>
  <c r="F8"/>
  <c r="H8"/>
  <c r="E8"/>
  <c r="G8"/>
  <c r="I8"/>
  <c r="F12"/>
  <c r="H12"/>
  <c r="E12"/>
  <c r="G12"/>
  <c r="I12"/>
  <c r="F16"/>
  <c r="H16"/>
  <c r="E16"/>
  <c r="G16"/>
  <c r="I16"/>
  <c r="F7"/>
  <c r="H7"/>
  <c r="E7"/>
  <c r="G7"/>
  <c r="I7"/>
  <c r="F11"/>
  <c r="H11"/>
  <c r="E11"/>
  <c r="G11"/>
  <c r="I11"/>
  <c r="F15"/>
  <c r="H15"/>
  <c r="E15"/>
  <c r="G15"/>
  <c r="I15"/>
  <c r="F6"/>
  <c r="H6"/>
  <c r="E6"/>
  <c r="G6"/>
  <c r="I6"/>
  <c r="F10"/>
  <c r="H10"/>
  <c r="E10"/>
  <c r="G10"/>
  <c r="I10"/>
  <c r="F14"/>
  <c r="H14"/>
  <c r="E14"/>
  <c r="G14"/>
  <c r="I14"/>
  <c r="F5"/>
  <c r="H5"/>
  <c r="E5"/>
  <c r="G5"/>
  <c r="I5"/>
  <c r="F9"/>
  <c r="H9"/>
  <c r="E9"/>
  <c r="G9"/>
  <c r="I9"/>
  <c r="F13"/>
  <c r="H13"/>
  <c r="E13"/>
  <c r="G13"/>
  <c r="I13"/>
  <c r="E3"/>
  <c r="G3"/>
  <c r="I3"/>
  <c r="J3"/>
  <c r="M3"/>
  <c r="J13"/>
  <c r="M13"/>
  <c r="J9"/>
  <c r="M9"/>
  <c r="J5"/>
  <c r="M5"/>
  <c r="J14"/>
  <c r="M14"/>
  <c r="J10"/>
  <c r="M10"/>
  <c r="J6"/>
  <c r="M6"/>
  <c r="J15"/>
  <c r="M15"/>
  <c r="J11"/>
  <c r="M11"/>
  <c r="J7"/>
  <c r="M7"/>
  <c r="J16"/>
  <c r="M16"/>
  <c r="J12"/>
  <c r="M12"/>
  <c r="J8"/>
  <c r="M8"/>
  <c r="J4"/>
  <c r="M4"/>
</calcChain>
</file>

<file path=xl/sharedStrings.xml><?xml version="1.0" encoding="utf-8"?>
<sst xmlns="http://schemas.openxmlformats.org/spreadsheetml/2006/main" count="18" uniqueCount="18">
  <si>
    <t>Prop-C Requirements</t>
  </si>
  <si>
    <t>Solar PPA Annual Cost</t>
  </si>
  <si>
    <t>Wind PPA Annual Cost</t>
  </si>
  <si>
    <t>Assumptions</t>
  </si>
  <si>
    <t>Ameren Load Growth Assumption</t>
  </si>
  <si>
    <t>Ameren Revenue Requirement Increase Assumption</t>
  </si>
  <si>
    <t>Solar Capacity Factor</t>
  </si>
  <si>
    <t>Wind PPA Cost $/MWh</t>
  </si>
  <si>
    <t>Solar PPA Cost $/MWh</t>
  </si>
  <si>
    <t>MWh Ameren Load Forecast</t>
  </si>
  <si>
    <t>Non Solar Renewable MWh Requirement</t>
  </si>
  <si>
    <t>Solar MWh Requirement</t>
  </si>
  <si>
    <t>Installed Wind Capacity Required</t>
  </si>
  <si>
    <t>PPA Total cost to comply</t>
  </si>
  <si>
    <t>Wind Capacity Factor</t>
  </si>
  <si>
    <t>Installed Solar Capacity Required</t>
  </si>
  <si>
    <t>Ameren Current Revenue Requirements</t>
  </si>
  <si>
    <t>Rate Increase needed from projected Revenue Requirements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</si>
</sst>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/>
    <xf numFmtId="3" fontId="0" fillId="2" borderId="0" xfId="0" applyNumberFormat="1" applyFill="1" applyBorder="1"/>
    <xf numFmtId="9" fontId="0" fillId="2" borderId="0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3" borderId="0" xfId="0" applyFill="1"/>
    <xf numFmtId="3" fontId="0" fillId="3" borderId="0" xfId="0" applyNumberFormat="1" applyFill="1" applyBorder="1"/>
    <xf numFmtId="9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workbookViewId="0">
      <selection activeCell="F13" sqref="F13"/>
    </sheetView>
  </sheetViews>
  <sheetFormatPr defaultRowHeight="15"/>
  <cols>
    <col min="1" max="1" width="5.7109375" customWidth="1"/>
    <col min="2" max="2" width="10.5703125" customWidth="1"/>
    <col min="3" max="3" width="13.28515625" customWidth="1"/>
    <col min="4" max="5" width="13.85546875" style="2" customWidth="1"/>
    <col min="6" max="7" width="9.140625" style="2"/>
    <col min="8" max="10" width="12.42578125" customWidth="1"/>
    <col min="11" max="11" width="2.42578125" customWidth="1"/>
    <col min="12" max="12" width="14.85546875" bestFit="1" customWidth="1"/>
    <col min="13" max="13" width="18.7109375" customWidth="1"/>
  </cols>
  <sheetData>
    <row r="1" spans="1:13" s="3" customFormat="1" ht="60">
      <c r="B1" s="3" t="s">
        <v>9</v>
      </c>
      <c r="C1" s="3" t="s">
        <v>0</v>
      </c>
      <c r="D1" s="3" t="s">
        <v>10</v>
      </c>
      <c r="E1" s="3" t="s">
        <v>11</v>
      </c>
      <c r="F1" s="3" t="s">
        <v>12</v>
      </c>
      <c r="G1" s="3" t="s">
        <v>15</v>
      </c>
      <c r="H1" s="3" t="s">
        <v>2</v>
      </c>
      <c r="I1" s="3" t="s">
        <v>1</v>
      </c>
      <c r="J1" s="3" t="s">
        <v>13</v>
      </c>
      <c r="L1" s="3" t="s">
        <v>16</v>
      </c>
      <c r="M1" s="3" t="s">
        <v>17</v>
      </c>
    </row>
    <row r="2" spans="1:13">
      <c r="A2">
        <v>2010</v>
      </c>
      <c r="B2" s="1">
        <v>38000000</v>
      </c>
      <c r="D2" s="4"/>
    </row>
    <row r="3" spans="1:13">
      <c r="A3" s="19">
        <v>2011</v>
      </c>
      <c r="B3" s="20">
        <f t="shared" ref="B3:B17" si="0">B2*($F$20+1)</f>
        <v>38380000</v>
      </c>
      <c r="C3" s="21">
        <v>0.02</v>
      </c>
      <c r="D3" s="22">
        <f>(B3*C3)-(B3*C3*0.02)</f>
        <v>752248</v>
      </c>
      <c r="E3" s="22">
        <f>D3*0.02</f>
        <v>15044.960000000001</v>
      </c>
      <c r="F3" s="22">
        <f t="shared" ref="F3:F17" si="1">D3/(365*24*$G$20)</f>
        <v>238.53627600202944</v>
      </c>
      <c r="G3" s="22">
        <f t="shared" ref="G3:G17" si="2">E3/(365*24*$G$21)</f>
        <v>10.102712865968305</v>
      </c>
      <c r="H3" s="24">
        <f t="shared" ref="H3:H17" si="3">F3*$G$22*365*24*$G$20</f>
        <v>60179839.999999993</v>
      </c>
      <c r="I3" s="24">
        <f t="shared" ref="I3:I17" si="4">G3*365*24*$G$21*$G$23</f>
        <v>3761240.0000000005</v>
      </c>
      <c r="J3" s="24">
        <f>H3+I3</f>
        <v>63941079.999999993</v>
      </c>
      <c r="K3" s="25"/>
      <c r="L3" s="24">
        <v>2200000000</v>
      </c>
      <c r="M3" s="23">
        <f>J3/L3</f>
        <v>2.906412727272727E-2</v>
      </c>
    </row>
    <row r="4" spans="1:13">
      <c r="A4" s="19">
        <v>2012</v>
      </c>
      <c r="B4" s="20">
        <f t="shared" si="0"/>
        <v>38763800</v>
      </c>
      <c r="C4" s="21">
        <v>0.02</v>
      </c>
      <c r="D4" s="22">
        <f t="shared" ref="D4:D17" si="5">(B4*C4)-(B4*C4*0.02)</f>
        <v>759770.48</v>
      </c>
      <c r="E4" s="22">
        <f t="shared" ref="E4:E17" si="6">D4*0.02</f>
        <v>15195.409599999999</v>
      </c>
      <c r="F4" s="22">
        <f t="shared" si="1"/>
        <v>240.92163876204972</v>
      </c>
      <c r="G4" s="22">
        <f t="shared" si="2"/>
        <v>10.203739994627988</v>
      </c>
      <c r="H4" s="24">
        <f t="shared" si="3"/>
        <v>60781638.399999999</v>
      </c>
      <c r="I4" s="24">
        <f t="shared" si="4"/>
        <v>3798852.4</v>
      </c>
      <c r="J4" s="24">
        <f t="shared" ref="J4:J17" si="7">H4+I4</f>
        <v>64580490.799999997</v>
      </c>
      <c r="K4" s="25"/>
      <c r="L4" s="24">
        <f t="shared" ref="L4:L17" si="8">L3*(1+$F$21)</f>
        <v>2266000000</v>
      </c>
      <c r="M4" s="23">
        <f t="shared" ref="M4:M17" si="9">J4/L4</f>
        <v>2.849977528684907E-2</v>
      </c>
    </row>
    <row r="5" spans="1:13">
      <c r="A5" s="19">
        <v>2013</v>
      </c>
      <c r="B5" s="20">
        <f t="shared" si="0"/>
        <v>39151438</v>
      </c>
      <c r="C5" s="21">
        <v>0.02</v>
      </c>
      <c r="D5" s="22">
        <f t="shared" si="5"/>
        <v>767368.18480000005</v>
      </c>
      <c r="E5" s="22">
        <f t="shared" si="6"/>
        <v>15347.363696</v>
      </c>
      <c r="F5" s="22">
        <f t="shared" si="1"/>
        <v>243.33085514967024</v>
      </c>
      <c r="G5" s="22">
        <f t="shared" si="2"/>
        <v>10.305777394574267</v>
      </c>
      <c r="H5" s="24">
        <f t="shared" si="3"/>
        <v>61389454.784000002</v>
      </c>
      <c r="I5" s="24">
        <f t="shared" si="4"/>
        <v>3836840.9240000001</v>
      </c>
      <c r="J5" s="24">
        <f t="shared" si="7"/>
        <v>65226295.708000004</v>
      </c>
      <c r="K5" s="25"/>
      <c r="L5" s="24">
        <f t="shared" si="8"/>
        <v>2333980000</v>
      </c>
      <c r="M5" s="23">
        <f t="shared" si="9"/>
        <v>2.7946381591958801E-2</v>
      </c>
    </row>
    <row r="6" spans="1:13">
      <c r="A6" s="14">
        <v>2014</v>
      </c>
      <c r="B6" s="15">
        <f t="shared" si="0"/>
        <v>39542952.380000003</v>
      </c>
      <c r="C6" s="16">
        <v>0.05</v>
      </c>
      <c r="D6" s="17">
        <f t="shared" si="5"/>
        <v>1937604.6666200003</v>
      </c>
      <c r="E6" s="17">
        <f t="shared" si="6"/>
        <v>38752.093332400007</v>
      </c>
      <c r="F6" s="17">
        <f t="shared" si="1"/>
        <v>614.41040925291736</v>
      </c>
      <c r="G6" s="17">
        <f t="shared" si="2"/>
        <v>26.022087921300031</v>
      </c>
      <c r="H6" s="26">
        <f t="shared" si="3"/>
        <v>155008373.32960001</v>
      </c>
      <c r="I6" s="26">
        <f t="shared" si="4"/>
        <v>9688023.3331000023</v>
      </c>
      <c r="J6" s="26">
        <f t="shared" si="7"/>
        <v>164696396.6627</v>
      </c>
      <c r="K6" s="27"/>
      <c r="L6" s="26">
        <f t="shared" si="8"/>
        <v>2403999400</v>
      </c>
      <c r="M6" s="18">
        <f t="shared" si="9"/>
        <v>6.8509333514267926E-2</v>
      </c>
    </row>
    <row r="7" spans="1:13">
      <c r="A7" s="14">
        <v>2015</v>
      </c>
      <c r="B7" s="15">
        <f t="shared" si="0"/>
        <v>39938381.903800003</v>
      </c>
      <c r="C7" s="16">
        <v>0.05</v>
      </c>
      <c r="D7" s="17">
        <f t="shared" si="5"/>
        <v>1956980.7132862003</v>
      </c>
      <c r="E7" s="17">
        <f t="shared" si="6"/>
        <v>39139.614265724005</v>
      </c>
      <c r="F7" s="17">
        <f t="shared" si="1"/>
        <v>620.55451334544659</v>
      </c>
      <c r="G7" s="17">
        <f t="shared" si="2"/>
        <v>26.282308800513029</v>
      </c>
      <c r="H7" s="26">
        <f t="shared" si="3"/>
        <v>156558457.06289604</v>
      </c>
      <c r="I7" s="26">
        <f t="shared" si="4"/>
        <v>9784903.5664310008</v>
      </c>
      <c r="J7" s="26">
        <f t="shared" si="7"/>
        <v>166343360.62932706</v>
      </c>
      <c r="K7" s="27"/>
      <c r="L7" s="26">
        <f t="shared" si="8"/>
        <v>2476119382</v>
      </c>
      <c r="M7" s="18">
        <f t="shared" si="9"/>
        <v>6.7179055193602566E-2</v>
      </c>
    </row>
    <row r="8" spans="1:13">
      <c r="A8" s="14">
        <v>2016</v>
      </c>
      <c r="B8" s="15">
        <f t="shared" si="0"/>
        <v>40337765.722838007</v>
      </c>
      <c r="C8" s="16">
        <v>0.05</v>
      </c>
      <c r="D8" s="17">
        <f t="shared" si="5"/>
        <v>1976550.5204190623</v>
      </c>
      <c r="E8" s="17">
        <f t="shared" si="6"/>
        <v>39531.010408381248</v>
      </c>
      <c r="F8" s="17">
        <f t="shared" si="1"/>
        <v>626.7600584789011</v>
      </c>
      <c r="G8" s="17">
        <f t="shared" si="2"/>
        <v>26.54513188851816</v>
      </c>
      <c r="H8" s="26">
        <f t="shared" si="3"/>
        <v>158124041.63352498</v>
      </c>
      <c r="I8" s="26">
        <f t="shared" si="4"/>
        <v>9882752.6020953115</v>
      </c>
      <c r="J8" s="26">
        <f t="shared" si="7"/>
        <v>168006794.23562029</v>
      </c>
      <c r="K8" s="27"/>
      <c r="L8" s="26">
        <f t="shared" si="8"/>
        <v>2550402963.46</v>
      </c>
      <c r="M8" s="18">
        <f t="shared" si="9"/>
        <v>6.5874607519940356E-2</v>
      </c>
    </row>
    <row r="9" spans="1:13">
      <c r="A9" s="14">
        <v>2017</v>
      </c>
      <c r="B9" s="15">
        <f t="shared" si="0"/>
        <v>40741143.380066387</v>
      </c>
      <c r="C9" s="16">
        <v>0.05</v>
      </c>
      <c r="D9" s="17">
        <f t="shared" si="5"/>
        <v>1996316.0256232531</v>
      </c>
      <c r="E9" s="17">
        <f t="shared" si="6"/>
        <v>39926.320512465063</v>
      </c>
      <c r="F9" s="17">
        <f t="shared" si="1"/>
        <v>633.02765906369007</v>
      </c>
      <c r="G9" s="17">
        <f t="shared" si="2"/>
        <v>26.810583207403344</v>
      </c>
      <c r="H9" s="26">
        <f t="shared" si="3"/>
        <v>159705282.04986024</v>
      </c>
      <c r="I9" s="26">
        <f t="shared" si="4"/>
        <v>9981580.1281162631</v>
      </c>
      <c r="J9" s="26">
        <f t="shared" si="7"/>
        <v>169686862.17797649</v>
      </c>
      <c r="K9" s="27"/>
      <c r="L9" s="26">
        <f t="shared" si="8"/>
        <v>2626915052.3638</v>
      </c>
      <c r="M9" s="18">
        <f t="shared" si="9"/>
        <v>6.4595488927320158E-2</v>
      </c>
    </row>
    <row r="10" spans="1:13">
      <c r="A10" s="19">
        <v>2018</v>
      </c>
      <c r="B10" s="20">
        <f t="shared" si="0"/>
        <v>41148554.813867055</v>
      </c>
      <c r="C10" s="21">
        <v>0.1</v>
      </c>
      <c r="D10" s="22">
        <f t="shared" si="5"/>
        <v>4032558.3717589718</v>
      </c>
      <c r="E10" s="22">
        <f t="shared" si="6"/>
        <v>80651.167435179435</v>
      </c>
      <c r="F10" s="22">
        <f t="shared" si="1"/>
        <v>1278.7158713086542</v>
      </c>
      <c r="G10" s="22">
        <f t="shared" si="2"/>
        <v>54.157378078954764</v>
      </c>
      <c r="H10" s="24">
        <f t="shared" si="3"/>
        <v>322604669.74071771</v>
      </c>
      <c r="I10" s="24">
        <f t="shared" si="4"/>
        <v>20162791.858794864</v>
      </c>
      <c r="J10" s="24">
        <f t="shared" si="7"/>
        <v>342767461.59951258</v>
      </c>
      <c r="K10" s="25"/>
      <c r="L10" s="24">
        <f t="shared" si="8"/>
        <v>2705722503.9347143</v>
      </c>
      <c r="M10" s="23">
        <f t="shared" si="9"/>
        <v>0.1266824151778512</v>
      </c>
    </row>
    <row r="11" spans="1:13">
      <c r="A11" s="19">
        <v>2019</v>
      </c>
      <c r="B11" s="20">
        <f t="shared" si="0"/>
        <v>41560040.362005726</v>
      </c>
      <c r="C11" s="21">
        <v>0.1</v>
      </c>
      <c r="D11" s="22">
        <f t="shared" si="5"/>
        <v>4072883.9554765611</v>
      </c>
      <c r="E11" s="22">
        <f t="shared" si="6"/>
        <v>81457.679109531222</v>
      </c>
      <c r="F11" s="22">
        <f t="shared" si="1"/>
        <v>1291.5030300217406</v>
      </c>
      <c r="G11" s="22">
        <f t="shared" si="2"/>
        <v>54.698951859744305</v>
      </c>
      <c r="H11" s="24">
        <f t="shared" si="3"/>
        <v>325830716.43812484</v>
      </c>
      <c r="I11" s="24">
        <f t="shared" si="4"/>
        <v>20364419.77738281</v>
      </c>
      <c r="J11" s="24">
        <f t="shared" si="7"/>
        <v>346195136.21550763</v>
      </c>
      <c r="K11" s="25"/>
      <c r="L11" s="24">
        <f t="shared" si="8"/>
        <v>2786894179.0527558</v>
      </c>
      <c r="M11" s="23">
        <f t="shared" si="9"/>
        <v>0.12422256245595113</v>
      </c>
    </row>
    <row r="12" spans="1:13">
      <c r="A12" s="19">
        <v>2020</v>
      </c>
      <c r="B12" s="20">
        <f t="shared" si="0"/>
        <v>41975640.765625782</v>
      </c>
      <c r="C12" s="21">
        <v>0.1</v>
      </c>
      <c r="D12" s="22">
        <f t="shared" si="5"/>
        <v>4113612.7950313273</v>
      </c>
      <c r="E12" s="22">
        <f t="shared" si="6"/>
        <v>82272.255900626551</v>
      </c>
      <c r="F12" s="22">
        <f t="shared" si="1"/>
        <v>1304.4180603219581</v>
      </c>
      <c r="G12" s="22">
        <f t="shared" si="2"/>
        <v>55.245941378341762</v>
      </c>
      <c r="H12" s="24">
        <f t="shared" si="3"/>
        <v>329089023.60250616</v>
      </c>
      <c r="I12" s="24">
        <f t="shared" si="4"/>
        <v>20568063.975156642</v>
      </c>
      <c r="J12" s="24">
        <f t="shared" si="7"/>
        <v>349657087.57766283</v>
      </c>
      <c r="K12" s="25"/>
      <c r="L12" s="24">
        <f t="shared" si="8"/>
        <v>2870501004.4243388</v>
      </c>
      <c r="M12" s="23">
        <f t="shared" si="9"/>
        <v>0.12181047386457347</v>
      </c>
    </row>
    <row r="13" spans="1:13">
      <c r="A13" s="14">
        <v>2021</v>
      </c>
      <c r="B13" s="15">
        <f t="shared" si="0"/>
        <v>42395397.173282042</v>
      </c>
      <c r="C13" s="16">
        <v>0.15</v>
      </c>
      <c r="D13" s="17">
        <f t="shared" si="5"/>
        <v>6232123.3844724596</v>
      </c>
      <c r="E13" s="17">
        <f t="shared" si="6"/>
        <v>124642.4676894492</v>
      </c>
      <c r="F13" s="17">
        <f t="shared" si="1"/>
        <v>1976.1933613877663</v>
      </c>
      <c r="G13" s="17">
        <f t="shared" si="2"/>
        <v>83.697601188187747</v>
      </c>
      <c r="H13" s="26">
        <f t="shared" si="3"/>
        <v>498569870.75779682</v>
      </c>
      <c r="I13" s="26">
        <f t="shared" si="4"/>
        <v>31160616.922362301</v>
      </c>
      <c r="J13" s="26">
        <f t="shared" si="7"/>
        <v>529730487.68015915</v>
      </c>
      <c r="K13" s="27"/>
      <c r="L13" s="26">
        <f t="shared" si="8"/>
        <v>2956616034.5570688</v>
      </c>
      <c r="M13" s="18">
        <f t="shared" si="9"/>
        <v>0.17916783291730953</v>
      </c>
    </row>
    <row r="14" spans="1:13">
      <c r="A14" s="14">
        <v>2022</v>
      </c>
      <c r="B14" s="15">
        <f t="shared" si="0"/>
        <v>42819351.14501486</v>
      </c>
      <c r="C14" s="16">
        <v>0.15</v>
      </c>
      <c r="D14" s="17">
        <f t="shared" si="5"/>
        <v>6294444.618317184</v>
      </c>
      <c r="E14" s="17">
        <f t="shared" si="6"/>
        <v>125888.89236634369</v>
      </c>
      <c r="F14" s="17">
        <f t="shared" si="1"/>
        <v>1995.9552950016439</v>
      </c>
      <c r="G14" s="17">
        <f t="shared" si="2"/>
        <v>84.53457720006962</v>
      </c>
      <c r="H14" s="26">
        <f t="shared" si="3"/>
        <v>503555569.46537465</v>
      </c>
      <c r="I14" s="26">
        <f t="shared" si="4"/>
        <v>31472223.091585919</v>
      </c>
      <c r="J14" s="26">
        <f t="shared" si="7"/>
        <v>535027792.55696058</v>
      </c>
      <c r="K14" s="27"/>
      <c r="L14" s="26">
        <f t="shared" si="8"/>
        <v>3045314515.593781</v>
      </c>
      <c r="M14" s="18">
        <f t="shared" si="9"/>
        <v>0.17568884587037142</v>
      </c>
    </row>
    <row r="15" spans="1:13">
      <c r="A15" s="14">
        <v>2023</v>
      </c>
      <c r="B15" s="15">
        <f t="shared" si="0"/>
        <v>43247544.656465009</v>
      </c>
      <c r="C15" s="16">
        <v>0.15</v>
      </c>
      <c r="D15" s="17">
        <f t="shared" si="5"/>
        <v>6357389.0645003561</v>
      </c>
      <c r="E15" s="17">
        <f t="shared" si="6"/>
        <v>127147.78129000713</v>
      </c>
      <c r="F15" s="17">
        <f t="shared" si="1"/>
        <v>2015.9148479516605</v>
      </c>
      <c r="G15" s="17">
        <f t="shared" si="2"/>
        <v>85.379922972070318</v>
      </c>
      <c r="H15" s="26">
        <f t="shared" si="3"/>
        <v>508591125.16002846</v>
      </c>
      <c r="I15" s="26">
        <f t="shared" si="4"/>
        <v>31786945.322501782</v>
      </c>
      <c r="J15" s="26">
        <f t="shared" si="7"/>
        <v>540378070.48253024</v>
      </c>
      <c r="K15" s="27"/>
      <c r="L15" s="26">
        <f t="shared" si="8"/>
        <v>3136673951.0615945</v>
      </c>
      <c r="M15" s="18">
        <f t="shared" si="9"/>
        <v>0.17227741196997587</v>
      </c>
    </row>
    <row r="16" spans="1:13">
      <c r="A16" s="14">
        <v>2024</v>
      </c>
      <c r="B16" s="15">
        <f t="shared" si="0"/>
        <v>43680020.103029661</v>
      </c>
      <c r="C16" s="16">
        <v>0.15</v>
      </c>
      <c r="D16" s="17">
        <f t="shared" si="5"/>
        <v>6420962.95514536</v>
      </c>
      <c r="E16" s="17">
        <f t="shared" si="6"/>
        <v>128419.25910290721</v>
      </c>
      <c r="F16" s="17">
        <f t="shared" si="1"/>
        <v>2036.0739964311772</v>
      </c>
      <c r="G16" s="17">
        <f t="shared" si="2"/>
        <v>86.233722201791025</v>
      </c>
      <c r="H16" s="26">
        <f t="shared" si="3"/>
        <v>513677036.41162878</v>
      </c>
      <c r="I16" s="26">
        <f t="shared" si="4"/>
        <v>32104814.775726803</v>
      </c>
      <c r="J16" s="26">
        <f t="shared" si="7"/>
        <v>545781851.18735564</v>
      </c>
      <c r="K16" s="27"/>
      <c r="L16" s="26">
        <f t="shared" si="8"/>
        <v>3230774169.5934424</v>
      </c>
      <c r="M16" s="18">
        <f t="shared" si="9"/>
        <v>0.16893221950453946</v>
      </c>
    </row>
    <row r="17" spans="1:13">
      <c r="A17" s="14">
        <v>2025</v>
      </c>
      <c r="B17" s="15">
        <f t="shared" si="0"/>
        <v>44116820.30405996</v>
      </c>
      <c r="C17" s="16">
        <v>0.15</v>
      </c>
      <c r="D17" s="17">
        <f t="shared" si="5"/>
        <v>6485172.5846968135</v>
      </c>
      <c r="E17" s="17">
        <f t="shared" si="6"/>
        <v>129703.45169393627</v>
      </c>
      <c r="F17" s="17">
        <f t="shared" si="1"/>
        <v>2056.4347363954889</v>
      </c>
      <c r="G17" s="17">
        <f t="shared" si="2"/>
        <v>87.096059423808939</v>
      </c>
      <c r="H17" s="26">
        <f t="shared" si="3"/>
        <v>518813806.77574515</v>
      </c>
      <c r="I17" s="26">
        <f t="shared" si="4"/>
        <v>32425862.923484065</v>
      </c>
      <c r="J17" s="26">
        <f t="shared" si="7"/>
        <v>551239669.69922924</v>
      </c>
      <c r="K17" s="27"/>
      <c r="L17" s="26">
        <f t="shared" si="8"/>
        <v>3327697394.6812458</v>
      </c>
      <c r="M17" s="18">
        <f t="shared" si="9"/>
        <v>0.16565198223260666</v>
      </c>
    </row>
    <row r="18" spans="1:13" ht="15.75" thickBot="1"/>
    <row r="19" spans="1:13" ht="15.75" thickBot="1">
      <c r="F19" s="28" t="s">
        <v>3</v>
      </c>
      <c r="G19" s="29"/>
    </row>
    <row r="20" spans="1:13">
      <c r="E20" s="5" t="s">
        <v>4</v>
      </c>
      <c r="F20" s="7">
        <v>0.01</v>
      </c>
      <c r="G20" s="10">
        <v>0.36</v>
      </c>
      <c r="H20" s="6" t="s">
        <v>14</v>
      </c>
    </row>
    <row r="21" spans="1:13">
      <c r="E21" s="5" t="s">
        <v>5</v>
      </c>
      <c r="F21" s="7">
        <v>0.03</v>
      </c>
      <c r="G21" s="11">
        <v>0.17</v>
      </c>
      <c r="H21" s="6" t="s">
        <v>6</v>
      </c>
    </row>
    <row r="22" spans="1:13">
      <c r="F22" s="8"/>
      <c r="G22" s="12">
        <v>80</v>
      </c>
      <c r="H22" s="6" t="s">
        <v>7</v>
      </c>
    </row>
    <row r="23" spans="1:13" ht="15.75" thickBot="1">
      <c r="F23" s="9"/>
      <c r="G23" s="13">
        <v>250</v>
      </c>
      <c r="H23" s="6" t="s">
        <v>8</v>
      </c>
    </row>
  </sheetData>
  <mergeCells count="1">
    <mergeCell ref="F19:G19"/>
  </mergeCells>
  <phoneticPr fontId="0" type="noConversion"/>
  <pageMargins left="0.7" right="0.7" top="0.75" bottom="0.75" header="0.3" footer="0.3"/>
  <pageSetup scale="8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Ameren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Jenkins, Rex W</dc:creator>
  <cp:lastModifiedBy>holsml</cp:lastModifiedBy>
  <cp:lastPrinted>2010-12-02T21:36:13Z</cp:lastPrinted>
  <dcterms:created xsi:type="dcterms:W3CDTF">2010-11-29T17:53:03Z</dcterms:created>
  <dcterms:modified xsi:type="dcterms:W3CDTF">2010-12-07T18:49:39Z</dcterms:modified>
</cp:coreProperties>
</file>